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enata\Documents\Amplaminas Engenharia\Obras\Obra em execução\Conceição dos Ouros\CP 11_2025\Excel\"/>
    </mc:Choice>
  </mc:AlternateContent>
  <bookViews>
    <workbookView xWindow="0" yWindow="0" windowWidth="20490" windowHeight="7650"/>
  </bookViews>
  <sheets>
    <sheet name="2 medição aditivo" sheetId="12" r:id="rId1"/>
    <sheet name="1 medição aditivo" sheetId="11" r:id="rId2"/>
    <sheet name="Aditivo na 3 medição" sheetId="10" r:id="rId3"/>
    <sheet name="Itens a ser aditivado DESCONTO" sheetId="9" r:id="rId4"/>
    <sheet name="Itens a ser aditivado escada" sheetId="8" r:id="rId5"/>
    <sheet name="planilha contratual" sheetId="1" r:id="rId6"/>
  </sheets>
  <externalReferences>
    <externalReference r:id="rId7"/>
  </externalReferences>
  <definedNames>
    <definedName name="_xlnm.Print_Area" localSheetId="1">'1 medição aditivo'!$A:$I</definedName>
    <definedName name="_xlnm.Print_Area" localSheetId="0">'2 medição aditivo'!$A:$I</definedName>
    <definedName name="_xlnm.Print_Area" localSheetId="2">'Aditivo na 3 medição'!$A:$I</definedName>
    <definedName name="_xlnm.Print_Area" localSheetId="3">'Itens a ser aditivado DESCONTO'!$A:$I</definedName>
    <definedName name="_xlnm.Print_Area" localSheetId="5">'planilha contratual'!$A:$H</definedName>
    <definedName name="DESONERACAO" hidden="1">IF(OR(Import.Desoneracao="DESONERADO",Import.Desoneracao="SIM"),"SIM","NÃO")</definedName>
    <definedName name="Import.Desoneracao" hidden="1">OFFSET([1]DADOS!$G$18,0,-1)</definedName>
    <definedName name="Import.RespOrçamento" hidden="1">[1]DADOS!$F$22:$F$24</definedName>
    <definedName name="_xlnm.Print_Titles" localSheetId="5">'planilha contratual'!$1:$9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61" i="12" l="1"/>
  <c r="I58" i="12" s="1"/>
  <c r="E61" i="12"/>
  <c r="I67" i="9"/>
  <c r="M17" i="12"/>
  <c r="M18" i="12"/>
  <c r="M19" i="12"/>
  <c r="M20" i="12"/>
  <c r="M21" i="12"/>
  <c r="M22" i="12"/>
  <c r="M23" i="12"/>
  <c r="M24" i="12"/>
  <c r="M25" i="12"/>
  <c r="M26" i="12"/>
  <c r="M27" i="12"/>
  <c r="M28" i="12"/>
  <c r="M29" i="12"/>
  <c r="M30" i="12"/>
  <c r="M31" i="12"/>
  <c r="M32" i="12"/>
  <c r="M33" i="12"/>
  <c r="M34" i="12"/>
  <c r="M35" i="12"/>
  <c r="M36" i="12"/>
  <c r="M37" i="12"/>
  <c r="M38" i="12"/>
  <c r="M39" i="12"/>
  <c r="M40" i="12"/>
  <c r="M41" i="12"/>
  <c r="M42" i="12"/>
  <c r="M43" i="12"/>
  <c r="M44" i="12"/>
  <c r="M45" i="12"/>
  <c r="M46" i="12"/>
  <c r="M47" i="12"/>
  <c r="M48" i="12"/>
  <c r="M49" i="12"/>
  <c r="M50" i="12"/>
  <c r="M51" i="12"/>
  <c r="M52" i="12"/>
  <c r="M53" i="12"/>
  <c r="M54" i="12"/>
  <c r="M55" i="12"/>
  <c r="M56" i="12"/>
  <c r="M57" i="12"/>
  <c r="M58" i="12"/>
  <c r="M59" i="12"/>
  <c r="M60" i="12"/>
  <c r="M61" i="12"/>
  <c r="M62" i="12"/>
  <c r="M63" i="12"/>
  <c r="M64" i="12"/>
  <c r="M65" i="12"/>
  <c r="M66" i="12"/>
  <c r="M12" i="12"/>
  <c r="M13" i="12"/>
  <c r="M14" i="12"/>
  <c r="M15" i="12"/>
  <c r="M16" i="12"/>
  <c r="M11" i="12"/>
  <c r="K22" i="12"/>
  <c r="L12" i="12"/>
  <c r="I56" i="12"/>
  <c r="I55" i="12"/>
  <c r="I54" i="12"/>
  <c r="I53" i="12"/>
  <c r="I52" i="12"/>
  <c r="I51" i="12"/>
  <c r="I50" i="12"/>
  <c r="I49" i="12"/>
  <c r="I47" i="12"/>
  <c r="G43" i="12"/>
  <c r="H43" i="12" s="1"/>
  <c r="I43" i="12" s="1"/>
  <c r="G42" i="12"/>
  <c r="H42" i="12" s="1"/>
  <c r="I42" i="12" s="1"/>
  <c r="G41" i="12"/>
  <c r="H41" i="12" s="1"/>
  <c r="I41" i="12" s="1"/>
  <c r="G40" i="12"/>
  <c r="H40" i="12" s="1"/>
  <c r="I40" i="12" s="1"/>
  <c r="G39" i="12"/>
  <c r="H39" i="12" s="1"/>
  <c r="I39" i="12" s="1"/>
  <c r="G38" i="12"/>
  <c r="H38" i="12" s="1"/>
  <c r="I38" i="12" s="1"/>
  <c r="G37" i="12"/>
  <c r="H37" i="12" s="1"/>
  <c r="I37" i="12" s="1"/>
  <c r="G36" i="12"/>
  <c r="H36" i="12" s="1"/>
  <c r="I36" i="12" s="1"/>
  <c r="G35" i="12"/>
  <c r="H35" i="12" s="1"/>
  <c r="I35" i="12" s="1"/>
  <c r="G34" i="12"/>
  <c r="H34" i="12" s="1"/>
  <c r="I34" i="12" s="1"/>
  <c r="G33" i="12"/>
  <c r="H33" i="12" s="1"/>
  <c r="I33" i="12" s="1"/>
  <c r="G32" i="12"/>
  <c r="H32" i="12" s="1"/>
  <c r="I32" i="12" s="1"/>
  <c r="G31" i="12"/>
  <c r="H31" i="12" s="1"/>
  <c r="I31" i="12" s="1"/>
  <c r="G29" i="12"/>
  <c r="H29" i="12" s="1"/>
  <c r="I29" i="12" s="1"/>
  <c r="G28" i="12"/>
  <c r="H28" i="12" s="1"/>
  <c r="I28" i="12" s="1"/>
  <c r="G27" i="12"/>
  <c r="H27" i="12" s="1"/>
  <c r="I27" i="12" s="1"/>
  <c r="G26" i="12"/>
  <c r="H26" i="12" s="1"/>
  <c r="I26" i="12" s="1"/>
  <c r="G25" i="12"/>
  <c r="H25" i="12" s="1"/>
  <c r="I25" i="12" s="1"/>
  <c r="G24" i="12"/>
  <c r="H24" i="12" s="1"/>
  <c r="I24" i="12" s="1"/>
  <c r="N22" i="12"/>
  <c r="G22" i="12"/>
  <c r="H22" i="12" s="1"/>
  <c r="I22" i="12" s="1"/>
  <c r="G21" i="12"/>
  <c r="H21" i="12" s="1"/>
  <c r="I21" i="12" s="1"/>
  <c r="G20" i="12"/>
  <c r="H20" i="12" s="1"/>
  <c r="I20" i="12" s="1"/>
  <c r="G19" i="12"/>
  <c r="H19" i="12" s="1"/>
  <c r="I19" i="12" s="1"/>
  <c r="G18" i="12"/>
  <c r="H18" i="12" s="1"/>
  <c r="I18" i="12" s="1"/>
  <c r="G17" i="12"/>
  <c r="H17" i="12" s="1"/>
  <c r="I17" i="12" s="1"/>
  <c r="G16" i="12"/>
  <c r="H16" i="12" s="1"/>
  <c r="I16" i="12" s="1"/>
  <c r="G15" i="12"/>
  <c r="H15" i="12" s="1"/>
  <c r="I15" i="12" s="1"/>
  <c r="G14" i="12"/>
  <c r="H14" i="12" s="1"/>
  <c r="I14" i="12" s="1"/>
  <c r="G13" i="12"/>
  <c r="H13" i="12" s="1"/>
  <c r="I13" i="12" s="1"/>
  <c r="N12" i="12"/>
  <c r="G12" i="12"/>
  <c r="H12" i="12" s="1"/>
  <c r="I12" i="12" s="1"/>
  <c r="G11" i="12"/>
  <c r="H11" i="12" s="1"/>
  <c r="I11" i="12" s="1"/>
  <c r="I45" i="12" l="1"/>
  <c r="I9" i="12"/>
  <c r="E12" i="11"/>
  <c r="I58" i="11"/>
  <c r="I56" i="11"/>
  <c r="I55" i="11"/>
  <c r="I54" i="11"/>
  <c r="I53" i="11"/>
  <c r="I52" i="11"/>
  <c r="I51" i="11"/>
  <c r="I50" i="11"/>
  <c r="I49" i="11"/>
  <c r="I47" i="11"/>
  <c r="G43" i="11"/>
  <c r="H43" i="11" s="1"/>
  <c r="I43" i="11" s="1"/>
  <c r="G42" i="11"/>
  <c r="H42" i="11" s="1"/>
  <c r="I42" i="11" s="1"/>
  <c r="G41" i="11"/>
  <c r="H41" i="11" s="1"/>
  <c r="I41" i="11" s="1"/>
  <c r="G40" i="11"/>
  <c r="H40" i="11" s="1"/>
  <c r="I40" i="11" s="1"/>
  <c r="G39" i="11"/>
  <c r="H39" i="11" s="1"/>
  <c r="I39" i="11" s="1"/>
  <c r="G38" i="11"/>
  <c r="H38" i="11" s="1"/>
  <c r="I38" i="11" s="1"/>
  <c r="G37" i="11"/>
  <c r="H37" i="11" s="1"/>
  <c r="I37" i="11" s="1"/>
  <c r="G36" i="11"/>
  <c r="H36" i="11" s="1"/>
  <c r="I36" i="11" s="1"/>
  <c r="G35" i="11"/>
  <c r="H35" i="11" s="1"/>
  <c r="I35" i="11" s="1"/>
  <c r="G34" i="11"/>
  <c r="H34" i="11" s="1"/>
  <c r="I34" i="11" s="1"/>
  <c r="G33" i="11"/>
  <c r="H33" i="11" s="1"/>
  <c r="I33" i="11" s="1"/>
  <c r="G32" i="11"/>
  <c r="H32" i="11" s="1"/>
  <c r="I32" i="11" s="1"/>
  <c r="G31" i="11"/>
  <c r="H31" i="11" s="1"/>
  <c r="I31" i="11" s="1"/>
  <c r="G29" i="11"/>
  <c r="H29" i="11" s="1"/>
  <c r="I29" i="11" s="1"/>
  <c r="G28" i="11"/>
  <c r="H28" i="11" s="1"/>
  <c r="I28" i="11" s="1"/>
  <c r="G27" i="11"/>
  <c r="H27" i="11" s="1"/>
  <c r="I27" i="11" s="1"/>
  <c r="G26" i="11"/>
  <c r="H26" i="11" s="1"/>
  <c r="I26" i="11" s="1"/>
  <c r="G25" i="11"/>
  <c r="H25" i="11" s="1"/>
  <c r="I25" i="11" s="1"/>
  <c r="G24" i="11"/>
  <c r="H24" i="11" s="1"/>
  <c r="I24" i="11" s="1"/>
  <c r="L22" i="11"/>
  <c r="G22" i="11"/>
  <c r="H22" i="11" s="1"/>
  <c r="I22" i="11" s="1"/>
  <c r="G21" i="11"/>
  <c r="H21" i="11" s="1"/>
  <c r="I21" i="11" s="1"/>
  <c r="G20" i="11"/>
  <c r="H20" i="11" s="1"/>
  <c r="I20" i="11" s="1"/>
  <c r="G19" i="11"/>
  <c r="H19" i="11" s="1"/>
  <c r="I19" i="11" s="1"/>
  <c r="G18" i="11"/>
  <c r="H18" i="11" s="1"/>
  <c r="I18" i="11" s="1"/>
  <c r="G17" i="11"/>
  <c r="H17" i="11" s="1"/>
  <c r="I17" i="11" s="1"/>
  <c r="G16" i="11"/>
  <c r="H16" i="11" s="1"/>
  <c r="I16" i="11" s="1"/>
  <c r="G15" i="11"/>
  <c r="H15" i="11" s="1"/>
  <c r="I15" i="11" s="1"/>
  <c r="G14" i="11"/>
  <c r="H14" i="11" s="1"/>
  <c r="I14" i="11" s="1"/>
  <c r="G13" i="11"/>
  <c r="H13" i="11" s="1"/>
  <c r="I13" i="11" s="1"/>
  <c r="L12" i="11"/>
  <c r="G12" i="11"/>
  <c r="H12" i="11" s="1"/>
  <c r="I12" i="11" s="1"/>
  <c r="G11" i="11"/>
  <c r="H11" i="11" s="1"/>
  <c r="I11" i="11" s="1"/>
  <c r="I66" i="12" l="1"/>
  <c r="I45" i="11"/>
  <c r="I9" i="11"/>
  <c r="I61" i="10"/>
  <c r="I58" i="10" s="1"/>
  <c r="I65" i="10"/>
  <c r="L22" i="10"/>
  <c r="L12" i="10"/>
  <c r="I56" i="10"/>
  <c r="I55" i="10"/>
  <c r="I54" i="10"/>
  <c r="I53" i="10"/>
  <c r="I52" i="10"/>
  <c r="I51" i="10"/>
  <c r="I50" i="10"/>
  <c r="I49" i="10"/>
  <c r="I47" i="10"/>
  <c r="I45" i="10"/>
  <c r="G43" i="10"/>
  <c r="H43" i="10" s="1"/>
  <c r="I43" i="10" s="1"/>
  <c r="G42" i="10"/>
  <c r="H42" i="10" s="1"/>
  <c r="I42" i="10" s="1"/>
  <c r="H41" i="10"/>
  <c r="I41" i="10" s="1"/>
  <c r="G41" i="10"/>
  <c r="G40" i="10"/>
  <c r="H40" i="10" s="1"/>
  <c r="I40" i="10" s="1"/>
  <c r="G39" i="10"/>
  <c r="H39" i="10" s="1"/>
  <c r="I39" i="10" s="1"/>
  <c r="G38" i="10"/>
  <c r="H38" i="10" s="1"/>
  <c r="I38" i="10" s="1"/>
  <c r="H37" i="10"/>
  <c r="I37" i="10" s="1"/>
  <c r="G37" i="10"/>
  <c r="G36" i="10"/>
  <c r="H36" i="10" s="1"/>
  <c r="I36" i="10" s="1"/>
  <c r="G35" i="10"/>
  <c r="H35" i="10" s="1"/>
  <c r="I35" i="10" s="1"/>
  <c r="G34" i="10"/>
  <c r="H34" i="10" s="1"/>
  <c r="I34" i="10" s="1"/>
  <c r="H33" i="10"/>
  <c r="I33" i="10" s="1"/>
  <c r="G33" i="10"/>
  <c r="G32" i="10"/>
  <c r="H32" i="10" s="1"/>
  <c r="I32" i="10" s="1"/>
  <c r="G31" i="10"/>
  <c r="H31" i="10" s="1"/>
  <c r="I31" i="10" s="1"/>
  <c r="G29" i="10"/>
  <c r="H29" i="10" s="1"/>
  <c r="I29" i="10" s="1"/>
  <c r="H28" i="10"/>
  <c r="I28" i="10" s="1"/>
  <c r="G28" i="10"/>
  <c r="G27" i="10"/>
  <c r="H27" i="10" s="1"/>
  <c r="I27" i="10" s="1"/>
  <c r="G26" i="10"/>
  <c r="H26" i="10" s="1"/>
  <c r="I26" i="10" s="1"/>
  <c r="G25" i="10"/>
  <c r="H25" i="10" s="1"/>
  <c r="I25" i="10" s="1"/>
  <c r="H24" i="10"/>
  <c r="I24" i="10" s="1"/>
  <c r="G24" i="10"/>
  <c r="G22" i="10"/>
  <c r="H22" i="10" s="1"/>
  <c r="I22" i="10" s="1"/>
  <c r="E22" i="10"/>
  <c r="G21" i="10"/>
  <c r="H21" i="10" s="1"/>
  <c r="I21" i="10" s="1"/>
  <c r="G20" i="10"/>
  <c r="H20" i="10" s="1"/>
  <c r="I20" i="10" s="1"/>
  <c r="G19" i="10"/>
  <c r="H19" i="10" s="1"/>
  <c r="I19" i="10" s="1"/>
  <c r="H18" i="10"/>
  <c r="I18" i="10" s="1"/>
  <c r="G18" i="10"/>
  <c r="G17" i="10"/>
  <c r="H17" i="10" s="1"/>
  <c r="I17" i="10" s="1"/>
  <c r="G16" i="10"/>
  <c r="H16" i="10" s="1"/>
  <c r="I16" i="10" s="1"/>
  <c r="G15" i="10"/>
  <c r="H15" i="10" s="1"/>
  <c r="I15" i="10" s="1"/>
  <c r="H14" i="10"/>
  <c r="I14" i="10" s="1"/>
  <c r="G14" i="10"/>
  <c r="G13" i="10"/>
  <c r="H13" i="10" s="1"/>
  <c r="I13" i="10" s="1"/>
  <c r="G12" i="10"/>
  <c r="H12" i="10" s="1"/>
  <c r="I12" i="10" s="1"/>
  <c r="G11" i="10"/>
  <c r="H11" i="10" s="1"/>
  <c r="I11" i="10" s="1"/>
  <c r="I66" i="11" l="1"/>
  <c r="I9" i="10"/>
  <c r="I67" i="10" s="1"/>
  <c r="H10" i="8"/>
  <c r="G12" i="8"/>
  <c r="H12" i="8" s="1"/>
  <c r="G11" i="8"/>
  <c r="H11" i="8" s="1"/>
  <c r="G10" i="8"/>
  <c r="G12" i="9" l="1"/>
  <c r="H12" i="9" s="1"/>
  <c r="G13" i="9"/>
  <c r="H13" i="9" s="1"/>
  <c r="I13" i="9" s="1"/>
  <c r="G14" i="9"/>
  <c r="H14" i="9" s="1"/>
  <c r="I14" i="9" s="1"/>
  <c r="G15" i="9"/>
  <c r="H15" i="9" s="1"/>
  <c r="I15" i="9" s="1"/>
  <c r="G16" i="9"/>
  <c r="H16" i="9" s="1"/>
  <c r="I16" i="9" s="1"/>
  <c r="G17" i="9"/>
  <c r="H17" i="9" s="1"/>
  <c r="I17" i="9" s="1"/>
  <c r="G18" i="9"/>
  <c r="H18" i="9" s="1"/>
  <c r="I18" i="9" s="1"/>
  <c r="G19" i="9"/>
  <c r="H19" i="9" s="1"/>
  <c r="I19" i="9" s="1"/>
  <c r="G20" i="9"/>
  <c r="H20" i="9" s="1"/>
  <c r="I20" i="9" s="1"/>
  <c r="G21" i="9"/>
  <c r="H21" i="9" s="1"/>
  <c r="I21" i="9" s="1"/>
  <c r="G22" i="9"/>
  <c r="H22" i="9" s="1"/>
  <c r="G24" i="9"/>
  <c r="H24" i="9" s="1"/>
  <c r="I24" i="9" s="1"/>
  <c r="G25" i="9"/>
  <c r="H25" i="9" s="1"/>
  <c r="I25" i="9" s="1"/>
  <c r="G26" i="9"/>
  <c r="H26" i="9" s="1"/>
  <c r="I26" i="9" s="1"/>
  <c r="G27" i="9"/>
  <c r="H27" i="9" s="1"/>
  <c r="I27" i="9" s="1"/>
  <c r="G28" i="9"/>
  <c r="H28" i="9" s="1"/>
  <c r="I28" i="9" s="1"/>
  <c r="G29" i="9"/>
  <c r="H29" i="9" s="1"/>
  <c r="I29" i="9" s="1"/>
  <c r="G31" i="9"/>
  <c r="H31" i="9" s="1"/>
  <c r="I31" i="9" s="1"/>
  <c r="G32" i="9"/>
  <c r="H32" i="9" s="1"/>
  <c r="I32" i="9" s="1"/>
  <c r="G33" i="9"/>
  <c r="H33" i="9" s="1"/>
  <c r="I33" i="9" s="1"/>
  <c r="G34" i="9"/>
  <c r="H34" i="9" s="1"/>
  <c r="I34" i="9" s="1"/>
  <c r="G35" i="9"/>
  <c r="H35" i="9" s="1"/>
  <c r="I35" i="9" s="1"/>
  <c r="G36" i="9"/>
  <c r="H36" i="9" s="1"/>
  <c r="I36" i="9" s="1"/>
  <c r="G37" i="9"/>
  <c r="H37" i="9" s="1"/>
  <c r="I37" i="9" s="1"/>
  <c r="G38" i="9"/>
  <c r="H38" i="9" s="1"/>
  <c r="I38" i="9" s="1"/>
  <c r="G39" i="9"/>
  <c r="H39" i="9" s="1"/>
  <c r="I39" i="9" s="1"/>
  <c r="G40" i="9"/>
  <c r="H40" i="9" s="1"/>
  <c r="I40" i="9" s="1"/>
  <c r="G41" i="9"/>
  <c r="H41" i="9" s="1"/>
  <c r="I41" i="9" s="1"/>
  <c r="G42" i="9"/>
  <c r="H42" i="9" s="1"/>
  <c r="I42" i="9" s="1"/>
  <c r="G43" i="9"/>
  <c r="H43" i="9" s="1"/>
  <c r="I43" i="9" s="1"/>
  <c r="G11" i="9"/>
  <c r="H11" i="9" s="1"/>
  <c r="I11" i="9" s="1"/>
  <c r="I58" i="9"/>
  <c r="I56" i="9"/>
  <c r="I55" i="9"/>
  <c r="I54" i="9"/>
  <c r="I53" i="9"/>
  <c r="I52" i="9"/>
  <c r="I51" i="9"/>
  <c r="I50" i="9"/>
  <c r="I45" i="9" s="1"/>
  <c r="I49" i="9"/>
  <c r="I47" i="9"/>
  <c r="E22" i="9"/>
  <c r="E12" i="9"/>
  <c r="I22" i="9" l="1"/>
  <c r="I12" i="9"/>
  <c r="I9" i="9"/>
  <c r="E12" i="8" l="1"/>
  <c r="I12" i="8" s="1"/>
  <c r="I11" i="8"/>
  <c r="I10" i="8"/>
  <c r="I9" i="8" l="1"/>
  <c r="F79" i="1" l="1"/>
  <c r="F76" i="1"/>
  <c r="F77" i="1"/>
  <c r="F75" i="1"/>
  <c r="F74" i="1"/>
  <c r="F73" i="1"/>
  <c r="F72" i="1"/>
  <c r="F70" i="1"/>
  <c r="F69" i="1"/>
  <c r="F68" i="1"/>
  <c r="F67" i="1"/>
  <c r="F66" i="1"/>
  <c r="F65" i="1"/>
  <c r="F64" i="1"/>
  <c r="F63" i="1"/>
  <c r="F61" i="1"/>
  <c r="F60" i="1"/>
  <c r="F59" i="1"/>
  <c r="F58" i="1"/>
  <c r="F57" i="1"/>
  <c r="F55" i="1"/>
  <c r="F54" i="1"/>
  <c r="F53" i="1"/>
  <c r="F52" i="1"/>
  <c r="F51" i="1"/>
  <c r="F50" i="1"/>
  <c r="F49" i="1"/>
  <c r="F47" i="1"/>
  <c r="F46" i="1"/>
  <c r="F45" i="1"/>
  <c r="F44" i="1"/>
  <c r="F43" i="1"/>
  <c r="F41" i="1"/>
  <c r="F40" i="1"/>
  <c r="F39" i="1"/>
  <c r="F38" i="1"/>
  <c r="F37" i="1"/>
  <c r="F36" i="1"/>
  <c r="F35" i="1"/>
  <c r="F34" i="1"/>
  <c r="F33" i="1"/>
  <c r="F32" i="1"/>
  <c r="F31" i="1"/>
  <c r="F30" i="1"/>
  <c r="F29" i="1"/>
  <c r="F28" i="1"/>
  <c r="F26" i="1"/>
  <c r="F25" i="1"/>
  <c r="F24" i="1"/>
  <c r="F23" i="1"/>
  <c r="F22" i="1"/>
  <c r="F21" i="1"/>
  <c r="F19" i="1"/>
  <c r="F18" i="1"/>
  <c r="F17" i="1"/>
  <c r="F16" i="1"/>
  <c r="F15" i="1"/>
  <c r="F13" i="1"/>
  <c r="G58" i="1" l="1"/>
  <c r="H58" i="1" s="1"/>
  <c r="K57" i="1"/>
  <c r="I60" i="1" l="1"/>
  <c r="I17" i="1"/>
  <c r="I52" i="1" l="1"/>
  <c r="E18" i="1" l="1"/>
  <c r="E17" i="1"/>
  <c r="G79" i="1"/>
  <c r="H79" i="1" s="1"/>
  <c r="H78" i="1" s="1"/>
  <c r="G77" i="1"/>
  <c r="H77" i="1" s="1"/>
  <c r="G76" i="1"/>
  <c r="H76" i="1" s="1"/>
  <c r="G75" i="1"/>
  <c r="H75" i="1" s="1"/>
  <c r="G74" i="1"/>
  <c r="H74" i="1" s="1"/>
  <c r="G73" i="1"/>
  <c r="H73" i="1" s="1"/>
  <c r="G72" i="1"/>
  <c r="H72" i="1" s="1"/>
  <c r="G70" i="1"/>
  <c r="H70" i="1" s="1"/>
  <c r="G69" i="1"/>
  <c r="H69" i="1" s="1"/>
  <c r="G68" i="1"/>
  <c r="H68" i="1" s="1"/>
  <c r="G67" i="1"/>
  <c r="H67" i="1" s="1"/>
  <c r="G66" i="1"/>
  <c r="H66" i="1" s="1"/>
  <c r="G65" i="1"/>
  <c r="H65" i="1" s="1"/>
  <c r="G64" i="1"/>
  <c r="H64" i="1" s="1"/>
  <c r="G63" i="1"/>
  <c r="H63" i="1" s="1"/>
  <c r="G61" i="1"/>
  <c r="H61" i="1" s="1"/>
  <c r="G60" i="1"/>
  <c r="H60" i="1" s="1"/>
  <c r="G59" i="1"/>
  <c r="H59" i="1" s="1"/>
  <c r="G57" i="1"/>
  <c r="H57" i="1" s="1"/>
  <c r="G55" i="1"/>
  <c r="H55" i="1" s="1"/>
  <c r="G54" i="1"/>
  <c r="H54" i="1" s="1"/>
  <c r="G53" i="1"/>
  <c r="H53" i="1" s="1"/>
  <c r="G52" i="1"/>
  <c r="G51" i="1"/>
  <c r="H51" i="1" s="1"/>
  <c r="G50" i="1"/>
  <c r="H50" i="1" s="1"/>
  <c r="G49" i="1"/>
  <c r="G47" i="1"/>
  <c r="H47" i="1" s="1"/>
  <c r="G46" i="1"/>
  <c r="H46" i="1" s="1"/>
  <c r="G45" i="1"/>
  <c r="H45" i="1" s="1"/>
  <c r="G44" i="1"/>
  <c r="H44" i="1" s="1"/>
  <c r="G43" i="1"/>
  <c r="H43" i="1" s="1"/>
  <c r="G41" i="1"/>
  <c r="H41" i="1" s="1"/>
  <c r="G40" i="1"/>
  <c r="H40" i="1" s="1"/>
  <c r="G39" i="1"/>
  <c r="H39" i="1" s="1"/>
  <c r="G38" i="1"/>
  <c r="H38" i="1" s="1"/>
  <c r="G37" i="1"/>
  <c r="H37" i="1" s="1"/>
  <c r="G36" i="1"/>
  <c r="H36" i="1" s="1"/>
  <c r="G35" i="1"/>
  <c r="H35" i="1" s="1"/>
  <c r="G34" i="1"/>
  <c r="H34" i="1" s="1"/>
  <c r="G33" i="1"/>
  <c r="H33" i="1" s="1"/>
  <c r="G32" i="1"/>
  <c r="H32" i="1" s="1"/>
  <c r="G31" i="1"/>
  <c r="H31" i="1" s="1"/>
  <c r="G30" i="1"/>
  <c r="H30" i="1" s="1"/>
  <c r="G29" i="1"/>
  <c r="H29" i="1" s="1"/>
  <c r="G28" i="1"/>
  <c r="H28" i="1" s="1"/>
  <c r="G26" i="1"/>
  <c r="H26" i="1" s="1"/>
  <c r="G25" i="1"/>
  <c r="H25" i="1" s="1"/>
  <c r="G24" i="1"/>
  <c r="H24" i="1" s="1"/>
  <c r="G23" i="1"/>
  <c r="H23" i="1" s="1"/>
  <c r="G22" i="1"/>
  <c r="H22" i="1" s="1"/>
  <c r="R21" i="1"/>
  <c r="Q21" i="1"/>
  <c r="G21" i="1"/>
  <c r="H21" i="1" s="1"/>
  <c r="G19" i="1"/>
  <c r="G18" i="1"/>
  <c r="G17" i="1"/>
  <c r="G16" i="1"/>
  <c r="H16" i="1" s="1"/>
  <c r="G15" i="1"/>
  <c r="H15" i="1" s="1"/>
  <c r="G13" i="1"/>
  <c r="H13" i="1" s="1"/>
  <c r="H62" i="1" l="1"/>
  <c r="H18" i="1"/>
  <c r="S21" i="1"/>
  <c r="Q29" i="1" s="1"/>
  <c r="R29" i="1" s="1"/>
  <c r="H17" i="1"/>
  <c r="H42" i="1"/>
  <c r="H52" i="1"/>
  <c r="H19" i="1"/>
  <c r="H27" i="1"/>
  <c r="H56" i="1"/>
  <c r="H71" i="1"/>
  <c r="H12" i="1"/>
  <c r="H20" i="1"/>
  <c r="H49" i="1"/>
  <c r="H14" i="1" l="1"/>
  <c r="H48" i="1"/>
  <c r="H11" i="1" l="1"/>
  <c r="H10" i="1" s="1"/>
</calcChain>
</file>

<file path=xl/sharedStrings.xml><?xml version="1.0" encoding="utf-8"?>
<sst xmlns="http://schemas.openxmlformats.org/spreadsheetml/2006/main" count="962" uniqueCount="283">
  <si>
    <t>PLANILHA ORÇAMENTÁRIA DE CUSTOS</t>
  </si>
  <si>
    <t>MUNICÍPIO: CONCEIÇÃO DOS OUROS/MG</t>
  </si>
  <si>
    <t>DATA:</t>
  </si>
  <si>
    <t/>
  </si>
  <si>
    <t>BDI:</t>
  </si>
  <si>
    <t>ITEM</t>
  </si>
  <si>
    <t>CÓDIGO</t>
  </si>
  <si>
    <t>DESCRIÇÃO</t>
  </si>
  <si>
    <t>UNID</t>
  </si>
  <si>
    <t>QUANT</t>
  </si>
  <si>
    <t>CUSTO UNITÁRIO (R$)</t>
  </si>
  <si>
    <t>UNITÁRIO COM BDI (R$)</t>
  </si>
  <si>
    <t>VALOR TOTAL COM BDI (R$)</t>
  </si>
  <si>
    <t>TOTAL</t>
  </si>
  <si>
    <t>SERVIÇOS PRELIMINARES</t>
  </si>
  <si>
    <t>1.1</t>
  </si>
  <si>
    <t>ED-28427</t>
  </si>
  <si>
    <t>FORNECIMENTO E COLOCAÇÃO DE PLACA DE OBRA EM CHAPA
GALVANIZADA #26, ESP. 0,45MM, DIMENSÃO (3X1,5)M, PLOTADA
COM ADESIVO VINÍLICO, AFIXADA COM REBITES 4,8X40MM, EM
ESTRUTURA METÁLICA DE METALON 20X20MM, ESP. 1,25MM,
INCLUSIVE SUPORTE EM EUCALIPTO AUTOCLAVADO PINTADO
COM TINTA PVA DUAS (2) DEMÃOS</t>
  </si>
  <si>
    <t>un</t>
  </si>
  <si>
    <t>M</t>
  </si>
  <si>
    <t>2.1</t>
  </si>
  <si>
    <t>2.2</t>
  </si>
  <si>
    <t>2.3</t>
  </si>
  <si>
    <t>2.4</t>
  </si>
  <si>
    <t>M2</t>
  </si>
  <si>
    <t>KG</t>
  </si>
  <si>
    <t>m2</t>
  </si>
  <si>
    <t>2.5</t>
  </si>
  <si>
    <t>VEDAÇÃO</t>
  </si>
  <si>
    <t xml:space="preserve"> ED-28338</t>
  </si>
  <si>
    <t>DEMOLIÇÃO MANUAL DE CONSTRUÇÃO EM
ALVENARIAS DE VEDAÇÃO, COM ESPESSURA MÁXIMA DE 15CM,
INCLUSIVE REMOÇÃO COM REAPROVEITAMENTO DE ESQUADRIAS,
AFASTAMENTO E EMPILHAMENTO, EXCLUSIVE TRANSPORTE E
RETIRADA DO MATERIAL DEMOLIDO/REMOVIDO NÃO
REAPROVEITÁVEL</t>
  </si>
  <si>
    <t xml:space="preserve"> ED-48501</t>
  </si>
  <si>
    <t>DEMOLIÇÃO MANUAL DE REBOCO OU EMBOÇO,
COM ESPESSURA DE ATÉ 55MM, INCLUSIVE AFASTAMENTO E
EMPILHAMENTO, EXCLUSIVE TRANSPORTE E RETIRADA DO
MATERIAL DEMOLIDO</t>
  </si>
  <si>
    <t>ED-48192</t>
  </si>
  <si>
    <t>ALVENARIA DE VEDAÇÃO COM BLOCO DE CONCRETO, ESP. 14CM,
PARA REVESTIMENTO, INCLUSIVE ARGAMASSA PARA
ASSENTAMENTO</t>
  </si>
  <si>
    <t>ED-48388</t>
  </si>
  <si>
    <t>CINTA DE AMARRAÇÃO DE ALVENARIA COM BLOCO DE
CONCRETO ESTRUTURAL, CANALETA TIPO "U", ESP. 14CM, (FBK 4,
5MPA), PARA REVESTIMENTO, INCLUSIVE ARGAMASSA PARA
ASSENTAMENTO, EXCLUSIVE GRAUTE E ARMAÇÃO</t>
  </si>
  <si>
    <t>ED-50761</t>
  </si>
  <si>
    <t>REBOCO COM ARGAMASSA, TRAÇO 1:2:8 (CIMENTO, CAL E AREIA)
, ESP. 20MM, APLICAÇÃO MANUAL, INCLUSIVE ARGAMASSA COM
PREPARO MECANIZADO, EXCLUSIVE CHAPISCO</t>
  </si>
  <si>
    <t xml:space="preserve">ED-20603 </t>
  </si>
  <si>
    <t>COBERTURA</t>
  </si>
  <si>
    <t>3.1</t>
  </si>
  <si>
    <t>FORNECIMENTO DE ESTRUTURA METÁLICA E ENGRADAMENTO
METÁLICO, EM AÇO, PARA TELHADO, EXCLUSIVE TELHA,
INCLUSIVE FABRICAÇÃO, TRANSPORTE, MONTAGEM E
APLICAÇÃO DE FUNDO PREPARADOR ANTICORROSIVO EM
SUPERFÍCIE METÁLICA, UMA (1) DEMÃO</t>
  </si>
  <si>
    <t>3.2</t>
  </si>
  <si>
    <t>ED-20574</t>
  </si>
  <si>
    <t>FORNECIMENTO DE ESTRUTURA METÁLICA E ENGRADAMENTO
METÁLICO, EM AÇO PATINÁVEL, SOBRE LAJE PARA TELHA
CERÂMICA, COBERTURA PADRÃO DO PRÉDIO ESCOLAR,
EXCLUSIVE TELHA, INCLUSIVE FABRICAÇÃO, TRANSPORTE E
MONTAGEM</t>
  </si>
  <si>
    <t>ED-48428</t>
  </si>
  <si>
    <t>COBERTURA EM TELHA METÁLICA GALVANIZADA
TRAPEZOIDAL, TIPO SIMPLES, ESP. 0,50MM, ACABAMENTO NATURAL,
INCLUSIVE ACESSÓRIOS PARA FIXAÇÃO, FORNECIMENTO E
INSTALAÇÃO</t>
  </si>
  <si>
    <t>ED-50678</t>
  </si>
  <si>
    <t>RUFO E CONTRARRUFO EM CHAPA GALVANIZADA,
ESP. 0,65MM (GSG-24), COM DESENVOLVIMENTO DE 33CM,
INCLUSIVE IÇAMENTO MANUAL VERTICAL</t>
  </si>
  <si>
    <t>3.3</t>
  </si>
  <si>
    <t>ED-50663</t>
  </si>
  <si>
    <t>CALHA EM CHAPA GALVANIZADA, ESP. 0,5MM (GSG-26), COM
DESENVOLVIMENTO DE 50CM, INCLUSIVE IÇAMENTO MANUAL
VERTICAL</t>
  </si>
  <si>
    <t>3.4</t>
  </si>
  <si>
    <t>ED-50668</t>
  </si>
  <si>
    <t>CONDUTOR CIRCULAR DE ÁGUA PLUVIAL PARA TELHADO EM
TUBO DE PVC, DIÂMETRO DE 100MM, INCLUSIVE CONEXÕES E
SUPORTES</t>
  </si>
  <si>
    <t>INSTALAÇÃO HIDROSSANITÁRIA</t>
  </si>
  <si>
    <t>ED-48467</t>
  </si>
  <si>
    <t>REMOÇÃO DE LOUÇAS (LAVATÓRIO, BANHEIRA,
PIA, VASO SANITÁRIO, TANQUE), COM REAPROVEITAMENTO,
INCLUSIVE AFASTAMENTO E EMPILHAMENTO, EXCLUSIVE
TRANSPORTE E RETIRADA DO MATERIAL REMOVIDO NÃO
REAPROVEITÁVEL</t>
  </si>
  <si>
    <t>Un.</t>
  </si>
  <si>
    <t>4.1</t>
  </si>
  <si>
    <t>ED-50223</t>
  </si>
  <si>
    <t>PONTO DE EMBUTIR PARA ESGOTO EM TUBO PVC RÍGIDO, PB -
SÉRIE NORMAL, DN 40MM (1.1/2"), EMBUTIDO NA ALVENARIA/PISO,
COM ALTURA (SAÍDA) DE 50CM DO PISO, COM DISTÂNCIA DE ATÉ
CINCO (5) METROS DO RAMAL DE ESGOTO, EXCLUSIVE
ESCAVAÇÃO, INCLUSIVE CONEXÕES E FIXAÇÃO DO TUBO COM
ENCHIMENTO DO RASGO NA ALVENARIA/CONCRETO COM
ARGAMASSA (LAVATÓRIO)</t>
  </si>
  <si>
    <t>UN.</t>
  </si>
  <si>
    <t>4.2</t>
  </si>
  <si>
    <t>ED-50225</t>
  </si>
  <si>
    <t>PONTO DE EMBUTIR PARA ESGOTO EM TUBO PVC RÍGIDO, PBV -
SÉRIE NORMAL, DN 100MM (4"), EMBUTIDO EM PISO COM
DISTÂNCIA DE ATÉ CINCO (5) METROS DO RAMAL DE ESGOTO,
INCLUSIVE CONEXÕES E FIXAÇÃO DO TUBO COM ENCHIMENTO
DO RASGO NO CONCRETO COM ARGAMASSA (VASO)</t>
  </si>
  <si>
    <t>4.3</t>
  </si>
  <si>
    <t>ED-50224</t>
  </si>
  <si>
    <t>PONTO DE EMBUTIR PARA ESGOTO EM TUBO PVC RÍGIDO, PBV -
SÉRIE NORMAL, DN 50MM (2"), EMBUTIDO EM PISO COM
DISTÂNCIA DE ATÉ CINCO (5) METROS DO RAMAL DE ESGOTO,
EXCLUSIVE ESCAVAÇÃO, INCLUSIVE CONEXÕES E FIXAÇÃO DO
TUBO COM ENCHIMENTO DO RASGO NO CONCRETO COM
ARGAMASSA (PIA E TANQUE)</t>
  </si>
  <si>
    <t>4.4</t>
  </si>
  <si>
    <t>ED-50011</t>
  </si>
  <si>
    <t xml:space="preserve">CAIXA SIFONADA EM PVC COM GRELHA REDONDA 100 X 100 X 50
MM </t>
  </si>
  <si>
    <t>UN</t>
  </si>
  <si>
    <t>4.5</t>
  </si>
  <si>
    <t>ED-50221</t>
  </si>
  <si>
    <t>4.6</t>
  </si>
  <si>
    <t>ED-49936</t>
  </si>
  <si>
    <t>CAIXA D'ÁGUA DE POLIETILENO, CAPACIDADE DE 1.000L,
INCLUSIVE TAMPA, TORNEIRA DE BOIA, EXTRAVASOR, TUBO DE
LIMPEZA E ACESSÓRIOS, EXCLUSIVE TUBULAÇÃO DE ENTRADA/
SAÍDA DE ÁGUA</t>
  </si>
  <si>
    <t>ED-49844</t>
  </si>
  <si>
    <t xml:space="preserve">ADAPTADOR SOLDÁVEL DE PVC MARROM COM FLANGES E ANEL PARA CAIXA DÁGUA Ø 20 MM X 1/2" </t>
  </si>
  <si>
    <t>ED-49848</t>
  </si>
  <si>
    <t>ADAPTADOR SOLDÁVEL DE PVC MARROM COM FLANGES E ANEL PARA CAIXA DÁGUA Ø 50 MM X 1 1/2"</t>
  </si>
  <si>
    <t>ED-50304</t>
  </si>
  <si>
    <t>TORNEIRA DE BOIA, TIPO ROSCÁVEL 3/4", EXCLUSIVE
ADAPTADOR SOLDÁVEL DE PVC COM FLANGES E ANEL PARA
CAIXA DÁGUA</t>
  </si>
  <si>
    <t>ED-50029</t>
  </si>
  <si>
    <t>FORNECIMENTO E ASSENTAMENTO DE TUBO PVC RÍGIDO,
ESGOTO, PBV - SÉRIE NORMAL, DN 100 MM (4"), INCLUSIVE
CONEXÕES</t>
  </si>
  <si>
    <t>ED-50031</t>
  </si>
  <si>
    <t>FORNECIMENTO E ASSENTAMENTO DE TUBO PVC RÍGIDO,
ESGOTO, PBV - SÉRIE NORMAL, DN 200 MM (8"), INCLUSIVE
CONEXÕES</t>
  </si>
  <si>
    <t>ED-50018</t>
  </si>
  <si>
    <t>FORNECIMENTO E ASSENTAMENTO DE TUBO PVC RÍGIDO SOLDÁVEL, ÁGUA FRIA, DN 20 MM (1/2"), INCLUSIVE CONEXÕES</t>
  </si>
  <si>
    <t>ED-50019</t>
  </si>
  <si>
    <t>FORNECIMENTO E ASSENTAMENTO DE TUBO PVC RÍGIDO SOLDÁVEL, ÁGUA FRIA, DN 25 MM (3/4") , INCLUSIVE CONEXÕES</t>
  </si>
  <si>
    <t>PISOS E AZULEJOS</t>
  </si>
  <si>
    <t xml:space="preserve"> ED-48502</t>
  </si>
  <si>
    <t>DEMOLIÇÃO MANUAL DE REVESTIMENTO
CERÂMICO, AZULEJO OU LADRILHO HIDRÁULICO, INCLUSIVE
AFASTAMENTO E EMPILHAMENTO, EXCLUSIVE DEMOLIÇÃO DO
REBOCO OU EMBOÇO, TRANSPORTE E RETIRADA DO MATERIAL
DEMOLIDO</t>
  </si>
  <si>
    <t>5.1</t>
  </si>
  <si>
    <t>ED-9081</t>
  </si>
  <si>
    <t>REVESTIMENTO COM CERÂMICA APLICADO EM PAREDE, ACABAMENTO ESMALTADO, AMBIENTE INTERNO/EXTERNO, PADRÃO EXTRA, DIMENSÃO DA PEÇA ATÉ 2025 CM2, PEI III, ASSENTAMENTO COM ARGAMASSA INDUSTRIALIZADA, INCLUSIVE REJUNTAMENTO</t>
  </si>
  <si>
    <t>5.2</t>
  </si>
  <si>
    <t>ED-50568</t>
  </si>
  <si>
    <t>CONTRAPISO DESEMPENADO COM ARGAMASSA, TRAÇO 1:3 (CIMENTO E AREIA), ESP. 30MM, INCLUSIVE ARGAMASSA COM PREPARO MECANIZADO</t>
  </si>
  <si>
    <t>5.3</t>
  </si>
  <si>
    <t>5.4</t>
  </si>
  <si>
    <t>ED-50571</t>
  </si>
  <si>
    <t>PISO EM CONCRETO PREPARADO EM OBRA COM BETONEIRA COM FCK DE 13,5MPA, SEM ARMAÇÃO, ACABAMENTO RÚSTICO, ESP. 8CM, INCLUSIVE FORNECIMENTO, LANÇAMENTO, ADENSAMENTO, SARRAFEAMENTO, EXCLUSIVE JUNTA DE DILATAÇÃO</t>
  </si>
  <si>
    <t>5.5</t>
  </si>
  <si>
    <t>ESQUADRIAS</t>
  </si>
  <si>
    <t>ED-48497</t>
  </si>
  <si>
    <t>REMOÇÃO MANUAL DE ESQUADRIA METÁLICA,
COM REAPROVEITAMENTO, INCLUSIVE MARCO/ALIZAR/GUARNIÇÕES,
AFASTAMENTO E EMPILHAMENTO, EXCLUSIVE TRANSPORTE E
RETIRADA DO MATERIAL REMOVIDO NÃO REAPROVEITÁVEL</t>
  </si>
  <si>
    <t>6.1</t>
  </si>
  <si>
    <t>ED-49592</t>
  </si>
  <si>
    <t>MARCO DE MADEIRA, DIMENSÃO (90X210)CM, LARGURA DE 14CM,
ACABAMENTO NATURAL PARA PINTURA/VERNIZ, INCLUSIVE
ASSENTAMENTO, EXCLUSIVE FOLHA DE PORTA, FERRAGENS E
PINTURA/VERNIZ</t>
  </si>
  <si>
    <t>6.2</t>
  </si>
  <si>
    <t>ED-49588</t>
  </si>
  <si>
    <t>FOLHA DE PORTA EM MADEIRA, DIMENSÃO (90X210)CM,
ACABAMENTO NATURAL PARA PINTURA/VERNIZ, TIPO
PRANCHETA/SARRAFEADA, INCLUSIVE ASSENTAMENTO,
EXCLUSIVE MARCO, FERRAGENS E PINTURA/VERNIZ</t>
  </si>
  <si>
    <t>6.3</t>
  </si>
  <si>
    <t>ED-51159</t>
  </si>
  <si>
    <t>VIDRO TEMPERADO TRANSPARENTE INCOLOR, ESP. 8MM,
INCLUSIVE FIXAÇÃO E VEDAÇÃO COM GUARNIÇÃO/GAXETA DE
BORRACHA NEOPRENE, FORNECIMENTO E INSTALAÇÃO,
EXCLUSIVE CAIXILHO/PERFIL</t>
  </si>
  <si>
    <t>ED-51160</t>
  </si>
  <si>
    <t>VIDRO TEMPERADO TRANSPARENTE INCOLOR, ESP. 10MM,
INCLUSIVE FIXAÇÃO E VEDAÇÃO COM GUARNIÇÃO/GAXETA DE
BORRACHA NEOPRENE, FORNECIMENTO E INSTALAÇÃO,
EXCLUSIVE CAIXILHO/PERFIL</t>
  </si>
  <si>
    <t>6.4</t>
  </si>
  <si>
    <t>ED-49700</t>
  </si>
  <si>
    <t>FECHADURA TIPO INTERNA (GORGE), GRAU DE SEGURANÇA
MÉDIO, DISTÂNCIA DE BROCA 40MM, ACABAMENTO COM
ESPELHO CROMADO E MAÇANETA MODELO ALAVANCA EM
ZAMAC, INCLUSIVE ACESSÓRIOS PARA FIXAÇÃO E DUAS (2)
CHAVES</t>
  </si>
  <si>
    <t>6.5</t>
  </si>
  <si>
    <t>ED-49697</t>
  </si>
  <si>
    <t>DOBRADIÇA DE FERRO, MEDIDAS (3"X2.1/2"), TIPO PINO SOLTO
COM BOLA, ACABAMENTO CROMADO, INCLUSIVE ACESSÓRIOS
PARA FIXAÇÃO</t>
  </si>
  <si>
    <t>PINTURA</t>
  </si>
  <si>
    <t>7.1</t>
  </si>
  <si>
    <t>7.2</t>
  </si>
  <si>
    <t>ED-50451</t>
  </si>
  <si>
    <t>PINTURA ACRÍLICA EM PAREDE, DUAS (2) DEMÃOS, COM
APLICAÇÃO MANUAL, EXCLUSIVE SELADOR ACRÍLICO E MASSA
ACRÍLICA/CORRIDA (PVA)</t>
  </si>
  <si>
    <t>ED-50498</t>
  </si>
  <si>
    <t>PINTURA LÁTEX (PVA) EM PAREDE, DUAS (2) DEMÃOS, COM
APLICAÇÃO MANUAL, EXCLUSIVE SELADOR ACRÍLICO E MASSA
ACRÍLICA/CORRIDA (PVA)</t>
  </si>
  <si>
    <t>7.3</t>
  </si>
  <si>
    <t>ED-50514</t>
  </si>
  <si>
    <t>PREPARAÇÃO PARA EMASSAMENTO OU PINTURA (LÁTEX/
ACRÍLICA) EM PAREDE, INCLUSIVE UMA (1) DEMÃO DE SELADOR
ACRÍLICO</t>
  </si>
  <si>
    <t>7.4</t>
  </si>
  <si>
    <t>7.5</t>
  </si>
  <si>
    <t>INSTALAÇÃO ELÉTRICA</t>
  </si>
  <si>
    <t>8.1</t>
  </si>
  <si>
    <t>ED-13338</t>
  </si>
  <si>
    <t>LUMINÁRIA COMERCIAL CHANFRADA DE SOBREPOR COMPLETA,
PARA DUAS (2) LÂMPADAS TUBULARES LED 2X18W-ØT8,
TEMPERATURA DA COR 6500K, FORNECIMENTO E INSTALAÇÃO,
INCLUSIVE BASE E LÂMPADAS</t>
  </si>
  <si>
    <t xml:space="preserve">UN    </t>
  </si>
  <si>
    <t>8.2</t>
  </si>
  <si>
    <t>ED-48951</t>
  </si>
  <si>
    <t>CABO DE COBRE FLEXÍVEL, CLASSE 5, ISOLAMENTO TIPO LSHF/
ATOX, NÃO HALOGENADO, ANTICHAMA, TERMOPLÁSTICO,
UNIPOLAR, SEÇÃO 2,5 MM2, 70°C, 450/750V</t>
  </si>
  <si>
    <t>8.3</t>
  </si>
  <si>
    <t>ED-48961</t>
  </si>
  <si>
    <t>CABO DE COBRE FLEXÍVEL, CLASSE 5, ISOLAMENTO TIPO LSHF/
ATOX, NÃO HALOGENADO, ANTICHAMA, TERMOPLÁSTICO,
UNIPOLAR, SEÇÃO 6 MM2, 70°C, 450/750V</t>
  </si>
  <si>
    <t>8.4</t>
  </si>
  <si>
    <t>ED-15748</t>
  </si>
  <si>
    <t>CONJUNTO DE UMA (1) TOMADA PADRÃO, TRÊS (3) POLOS,
CORRENTE 10A, TENSÃO 250V, (2P+T/10A-250V), COM PLACA 4"X2"
DE UM (1) POSTO, INCLUSIVE FORNECIMENTO, INSTALAÇÃO,
SUPORTE, MÓDULO E PLACA</t>
  </si>
  <si>
    <t>8.5</t>
  </si>
  <si>
    <t>ED-15740</t>
  </si>
  <si>
    <t>CONJUNTO DE DOIS (2) INTERRUPTORES BIPOLAR SIMPLES,
CORRENTE 10A, TENSÃO 250V, (10A-250V), COM PLACA 4"X2" DE
DOIS (2) POSTOS, INCLUSIVE FORNECIMENTO, INSTALAÇÃO,
SUPORTE, MÓDULO E PLACA</t>
  </si>
  <si>
    <t>8.6</t>
  </si>
  <si>
    <t>ED-14181</t>
  </si>
  <si>
    <t>QUADRO DE DISTRIBUIÇÃO DE EMBUTIR EM PVC, PARA 12
DISJUNTORES DIN, INCLUSIVE BARRAMENTOS NEUTRO/TERRA,
EXCLUSIVE BARRAMENTO DE FASE</t>
  </si>
  <si>
    <t>ED-34464</t>
  </si>
  <si>
    <t>DISJUNTOR MONOPOLAR TIPO DIN, CORRENTE NOMINAL DE 32A,
FORNECIMENTO E INSTALAÇÃO, INCLUSIVE TERMINAL ILHÓS</t>
  </si>
  <si>
    <t>ED-34479</t>
  </si>
  <si>
    <t>DISJUNTOR BIPOLAR TIPO DIN, CORRENTE NOMINAL DE 50A,
FORNECIMENTO E INSTALAÇÃO, INCLUSIVE TERMINAL ILHÓS</t>
  </si>
  <si>
    <t>LOUÇAS E METAIS</t>
  </si>
  <si>
    <t>9.1</t>
  </si>
  <si>
    <t>ED-50297</t>
  </si>
  <si>
    <t>BACIA SANITÁRIA (VASO) DE LOUÇA COM CAIXA ACOPLADA, COR
BRANCA, INCLUSIVE ACESSÓRIOS DE FIXAÇÃO/VEDAÇÃO,
ENGATE FLEXÍVEL METÁLICO E REJUNTAMENTO, EXCLUSIVE
ASSENTO</t>
  </si>
  <si>
    <t>9.2</t>
  </si>
  <si>
    <t>9.3</t>
  </si>
  <si>
    <t>9.4</t>
  </si>
  <si>
    <t>ED-50329</t>
  </si>
  <si>
    <t>TORNEIRA METÁLICA PARA LAVATÓRIO, FECHAMENTO
AUTOMÁTICO, ACABAMENTO CROMADO, COM AREJADOR,
APLICAÇÃO DE MESA, INCLUSIVE ENGATE FLEXÍVEL METÁLICO</t>
  </si>
  <si>
    <t>9.5</t>
  </si>
  <si>
    <t>ED-50286</t>
  </si>
  <si>
    <t>MICTÓRIO SIFONADO DE LOUÇA BRANCA, INCLUSIVE ENGATE
FLEXÍVEL, EXCLUSIVE VÁLVULA DE DESCARGA</t>
  </si>
  <si>
    <t>9.6</t>
  </si>
  <si>
    <t>ED-50348</t>
  </si>
  <si>
    <t>VÁLVULA DE DESCARGA METÁLICA PARA MICTÓRIO COM
FECHAMENTO AUTOMÁTICO, EXCLUSIVE MICTÓRIO</t>
  </si>
  <si>
    <t>ED-48344</t>
  </si>
  <si>
    <t>BANCADA EM GRANITO CINZA ANDORINHA E = 3 CM, APOIADA EM ALVENARIA</t>
  </si>
  <si>
    <t>ED-50277</t>
  </si>
  <si>
    <t>CUBA EM AÇO INOXIDÁVEL DE EMBUTIR, AISI 304,
APLICAÇÃO PARA PIA (465X330X115MM), NÚMERO 1, ASSENTAMENTO
EM BANCADA, INCLUSIVE VÁLVULA DE ESCOAMENTO DE METAL
COM ACABAMENTO CROMADO, SIFÃO DE METAL TIPO COPO COM
ACABAMENTO CROMADO</t>
  </si>
  <si>
    <t>10.1</t>
  </si>
  <si>
    <t>LIMPEZA</t>
  </si>
  <si>
    <t>ED-50266</t>
  </si>
  <si>
    <t>LIMPEZA FINAL PARA ENTREGA DA OBRA</t>
  </si>
  <si>
    <t>banheiro</t>
  </si>
  <si>
    <t>muro</t>
  </si>
  <si>
    <t>31,5*1,85</t>
  </si>
  <si>
    <t>sinteco piso em madeira</t>
  </si>
  <si>
    <t>3.5</t>
  </si>
  <si>
    <t>PONTO DE EMBUTIR PARA ÁGUA FRIA EM TUBO DE PVC RÍGIDO SOLDÁVEL, DN 20MM (1/2"), EMBUTIDO NA ALVENARIA COM DISTÂNCIA DE ATÉ CINCO (5) METROS DA TOMADA DE ÁGUA, INCLUSIVE CONEXÕES E FIXAÇÃO DO TUBO COM ENCHIMENTO
DO RASGO NA ALVENARIA/CONCRETO COM ARGAMASSA</t>
  </si>
  <si>
    <t>COT.</t>
  </si>
  <si>
    <t>PISO C/FORRAÇÃO TÊXTIL ( CARPETE E = 4mm a 5mm)</t>
  </si>
  <si>
    <t>SINTECO SOBRE PISO DE MADEIRA</t>
  </si>
  <si>
    <t>PREPARAÇÃO, LIXAMENTO PARA APLICAÇÃO DO SINTECO</t>
  </si>
  <si>
    <t>3.6</t>
  </si>
  <si>
    <t>4.7</t>
  </si>
  <si>
    <t>4.8</t>
  </si>
  <si>
    <t>4.9</t>
  </si>
  <si>
    <t>4.10</t>
  </si>
  <si>
    <t>4.11</t>
  </si>
  <si>
    <t>4.12</t>
  </si>
  <si>
    <t>4.13</t>
  </si>
  <si>
    <t>4.14</t>
  </si>
  <si>
    <t>6.6</t>
  </si>
  <si>
    <t>6.7</t>
  </si>
  <si>
    <t>8.7</t>
  </si>
  <si>
    <t>8.8</t>
  </si>
  <si>
    <t>END.: AVENIDA CORONEL DOMINGOS ROSA, Nº. 45. CENTRO</t>
  </si>
  <si>
    <t>AMPLAMINAS ENGENHARIA LTDA</t>
  </si>
  <si>
    <t>RENATA APARECIDA FIGUEIREDO SOARES - ENGENHEIRA CIVIL - CREA: 80.591/D</t>
  </si>
  <si>
    <r>
      <rPr>
        <b/>
        <sz val="10"/>
        <color theme="1"/>
        <rFont val="Calibri"/>
        <family val="2"/>
        <scheme val="minor"/>
      </rPr>
      <t>PREFEITURA MUNICIPAL DE CONCEIÇÃO DOS OUROS</t>
    </r>
    <r>
      <rPr>
        <sz val="10"/>
        <color theme="1"/>
        <rFont val="Calibri"/>
        <family val="2"/>
        <scheme val="minor"/>
      </rPr>
      <t xml:space="preserve">
Rua Vasco Gusmão Martins, 108 - Centro, CEP 37690-000</t>
    </r>
  </si>
  <si>
    <t>OBRA:  REFORMA DO CINE OUROS</t>
  </si>
  <si>
    <t>ml</t>
  </si>
  <si>
    <t>DIVISORIA SANITÁRIA, EM GRANITO CINZA POLIDO, ESP = 3CM, ASSENTADO COM ARGAMASSA COLANTE AC III-E. AF_10/2025</t>
  </si>
  <si>
    <t>ED-21627</t>
  </si>
  <si>
    <t>FURO DE BOJO EM BANCADA DE GRANITO/MÁRMORE, INCLUSIVE COLAGEM COM MASSA PLÁSTICA</t>
  </si>
  <si>
    <t>ED-48342</t>
  </si>
  <si>
    <t>pç</t>
  </si>
  <si>
    <t>FIXAÇÃO DE CONSOLE EM METALON (50X30)MM, EM ALVENARIA, PARA APOIO DE BANCADA/PRATELEIRA, INCLUSIVE ARGAMASSA</t>
  </si>
  <si>
    <t>ED-21596</t>
  </si>
  <si>
    <t>m</t>
  </si>
  <si>
    <t>ED-49685</t>
  </si>
  <si>
    <t>FORRO EM PLACA DE GESSO LISO, DIMENSÃO (60X60)CM, COM FIXAÇÃO DO TIPO ARAMADO, EXCLUSIVE PERFIL TABICA, SANCA E MOLDURA, INCLUSIVE ACESSÓRIOS E FIXAÇÃO</t>
  </si>
  <si>
    <t>PEITORIL EM GRANITO, COR CINZA ANDORINHA, ESP. 2CM, INCLUSIVE POLIMENTO DE ESPESSURA (FORNECIMENTO/FABRICAÇÃO)</t>
  </si>
  <si>
    <t>ED-22016</t>
  </si>
  <si>
    <t>JANELA DE CORRER EM VIDRO TEMPERADO 8MM JATEADO - 3,05X0,85</t>
  </si>
  <si>
    <t>JANELA MAXIMO-AR 80X60CM VIDRO TEMPERADO JATEADO</t>
  </si>
  <si>
    <t>JANELA MAXIMO-AR 100X60CM VIDRO TEMPERADO JATEADO</t>
  </si>
  <si>
    <t>PORTA DE VIDRO TEMPERADO JATEADO 90X210CM</t>
  </si>
  <si>
    <t>PORTA DE VIDRO TEMPERADO JATEADO 80X210CM</t>
  </si>
  <si>
    <t>PORTA DE VIDRO TEMPERADO JATEADO 55X150CM</t>
  </si>
  <si>
    <r>
      <t xml:space="preserve">RODABANCA/FRONTÃO PARA BANCADA EM GRANITO, COR CINZA ANDORINHA, ESP. 2CM, ALTURA DE 10CM, INCLUSIVE POLIMENTO DE ESPESSURA, EXCLUSIVE REJUNTAMENTO (FORNECIMENTO/FABRICAÇÃO) </t>
    </r>
    <r>
      <rPr>
        <b/>
        <sz val="10"/>
        <color theme="1"/>
        <rFont val="Calibri"/>
        <family val="2"/>
        <scheme val="minor"/>
      </rPr>
      <t>H=30cm</t>
    </r>
  </si>
  <si>
    <t>VASO SANITÁRIO ESPECIAL DECA P510 SEM ABERTURA E ASSENTO OU EQUIVALENTE</t>
  </si>
  <si>
    <t>10.41.07</t>
  </si>
  <si>
    <t>ED-50323</t>
  </si>
  <si>
    <t>TANQUE DE LOUÇA BRANCA SUSPENSO, 18L OU EQUIVALENTE - FORNECIMENTO E INSTALAÇÃO. AF_01/2020</t>
  </si>
  <si>
    <t>SIFÃO DO TIPO FLEXÍVEL EM PVC 1 X 1.1/2 - FORNECIMENTO E INSTALAÇÃO. AF_01/2020</t>
  </si>
  <si>
    <t>BARRA DE APOIO RETA, EM AÇO INOX POLIDO, COMPRIMENTO 80 CM, FIXADA NA PAREDE - FORNECIMENTO E INSTALAÇÃO. AF_02/2026</t>
  </si>
  <si>
    <t>ASSENTO SANITÁRIO TONDO VOGUE PLUS/EQUIVALENTE</t>
  </si>
  <si>
    <t>10.41.09</t>
  </si>
  <si>
    <t>DISPENSER DE PLÁSTICO PARA PAPEL HIGIÊNICO, INCLUSO FIXAÇÃO. AF_02/2026</t>
  </si>
  <si>
    <t>DISPENSER DE PLÁSTICO PARA TOALHA DE PAPEL INTERFOLHADA, INCLUSO FIXAÇÃO. AF_02/2026</t>
  </si>
  <si>
    <t>DISTRIBUIDOR/DISPENSER PARA ÁLCOOL EM GEL OU SABONETE LÍQUIDO, EM PLÁSTICO, CAPACIDADE RESERVATÓRIO 800ML, INCLUSIVE ACESSÓRIOS PARA FIXAÇÃO</t>
  </si>
  <si>
    <t>ED-48155</t>
  </si>
  <si>
    <t>REVESTIMENTO</t>
  </si>
  <si>
    <t>GRANITO</t>
  </si>
  <si>
    <t>FORRO</t>
  </si>
  <si>
    <t>LOUÇAS E ACESSÓRIOS</t>
  </si>
  <si>
    <t>cotação</t>
  </si>
  <si>
    <t>TOTAL TTENS NÃO CONTEMPLADOS EM PLANILHA</t>
  </si>
  <si>
    <r>
      <t>TORNEIRA CROMADA 1/2" OU 3/4" PARA</t>
    </r>
    <r>
      <rPr>
        <b/>
        <sz val="10"/>
        <color theme="1"/>
        <rFont val="Calibri"/>
        <family val="2"/>
        <scheme val="minor"/>
      </rPr>
      <t xml:space="preserve"> TANQUE</t>
    </r>
    <r>
      <rPr>
        <sz val="10"/>
        <color theme="1"/>
        <rFont val="Calibri"/>
        <family val="2"/>
        <scheme val="minor"/>
      </rPr>
      <t>, PADRÃO MÉDIO - FORNECIMENTO E INSTALAÇÃO. AF_01/2020</t>
    </r>
  </si>
  <si>
    <t>10.25.13</t>
  </si>
  <si>
    <t>10.25.17</t>
  </si>
  <si>
    <r>
      <t xml:space="preserve">VÁLVULA PARA </t>
    </r>
    <r>
      <rPr>
        <b/>
        <sz val="10"/>
        <color theme="1"/>
        <rFont val="Calibri"/>
        <family val="2"/>
        <scheme val="minor"/>
      </rPr>
      <t>TANQUE</t>
    </r>
    <r>
      <rPr>
        <sz val="10"/>
        <color theme="1"/>
        <rFont val="Calibri"/>
        <family val="2"/>
        <scheme val="minor"/>
      </rPr>
      <t xml:space="preserve"> 1 1/4" 1606 DARLIFLEX CROMADA/EQUIVALENTE</t>
    </r>
  </si>
  <si>
    <r>
      <t>TORNEIRA METÁLICA PARA IRRIGAÇÃO/</t>
    </r>
    <r>
      <rPr>
        <b/>
        <sz val="10"/>
        <color theme="1"/>
        <rFont val="Calibri"/>
        <family val="2"/>
        <scheme val="minor"/>
      </rPr>
      <t>JARDIM</t>
    </r>
    <r>
      <rPr>
        <sz val="10"/>
        <color theme="1"/>
        <rFont val="Calibri"/>
        <family val="2"/>
        <scheme val="minor"/>
      </rPr>
      <t>, ACABAMENTO CROMADO, APLICAÇÃO DE PAREDE</t>
    </r>
  </si>
  <si>
    <r>
      <t xml:space="preserve">VÁLVULA PARA </t>
    </r>
    <r>
      <rPr>
        <b/>
        <sz val="10"/>
        <color theme="1"/>
        <rFont val="Calibri"/>
        <family val="2"/>
        <scheme val="minor"/>
      </rPr>
      <t xml:space="preserve">LAVATÓRIO </t>
    </r>
    <r>
      <rPr>
        <sz val="10"/>
        <color theme="1"/>
        <rFont val="Calibri"/>
        <family val="2"/>
        <scheme val="minor"/>
      </rPr>
      <t>1601 FABRIMAR/EQUIVALENTE</t>
    </r>
  </si>
  <si>
    <t>ITENS PLANILHADOS A SEREM COMPENSADOS</t>
  </si>
  <si>
    <t>TOTAL A SER ADITIVADO</t>
  </si>
  <si>
    <t>PLANILHA DE ADITIVO DE SERVIÇOS</t>
  </si>
  <si>
    <t>kg</t>
  </si>
  <si>
    <r>
      <t xml:space="preserve">RODAPÉ EM GRANITO, ALTURA 10 CM. AF_09/2020  - </t>
    </r>
    <r>
      <rPr>
        <b/>
        <sz val="10"/>
        <color theme="1"/>
        <rFont val="Calibri"/>
        <family val="2"/>
        <scheme val="minor"/>
      </rPr>
      <t>ALTURA 15CM</t>
    </r>
  </si>
  <si>
    <t>PERFIL TABICA GALVANIZADO, TIPO LISA, COM ACABAMENTO EM PINTURA, NA COR BRANCA, PARA FORRO EM CHAPA DE GESSO ACARTONADO, INCLUSIVE ACESSÓRIOS DE FIXAÇÃO</t>
  </si>
  <si>
    <t>ED-28454</t>
  </si>
  <si>
    <t>CUBA DE EMBUTIR OVAL EM LOUÇA BRANCA, 35 X 50CM OU EQUIVALENTE - FORNECIMENTO E INSTALAÇÃO. AF_02/2026</t>
  </si>
  <si>
    <t>REVESTIMENTO CERÂMICO PARA PISO COM PLACAS TIPO PORCELANATO DE DIMENSÕES 80X80 CM APLICADA EM AMBIENTES DE ÁREA MENOR QUE 5 M². AF_02/2023_PE</t>
  </si>
  <si>
    <t>PAREDE COM SISTEMA EM CHAPAS DE GESSO PARA DRYWALL, USO INTERNO, COM DUAS FACES DUPLAS E ESTRUTURA METÁLICA COM GUIAS DUPLAS PARA PAREDES COM ÁREA LÍQUIDA MAIOR OU IGUAL A 6 M2, COM VÃOS. AF_07/2023_PS</t>
  </si>
  <si>
    <t>ED-49664</t>
  </si>
  <si>
    <t>GUARDA CORPO INTERNO, ALTURA 110CM, EM TUBO GALVANIZADO, COM COSTURA, DIÂMETRO DE 2", ESP. 3MM, GRADIL COM DIVISÃO VERTICAL EM TUBO GALVANIZADO, COM COSTURA, DIÂMETRO DE 1", ESP. 3MM, INCLUSIVE CORRIMÃO SIMPLES, EXCLUSIVE PINTURA</t>
  </si>
  <si>
    <t>ED-32099</t>
  </si>
  <si>
    <t>PINTURA ESMALTE BASE SOLVENTE EM TUBO GALVANIZADO, DUAS (2) DEMÃOS, COM APLICAÇÃO MANUAL, INCLUSIVE UMA (1) DEMÃO DE FUNDO ANTICORROSIVO</t>
  </si>
  <si>
    <t>ED-50496</t>
  </si>
  <si>
    <r>
      <t xml:space="preserve">FORNECIMENTO DE ESTRUTURA METÁLICA EM PERFIL LAMINADO, INCLUSIVE FABRICAÇÃO, TRANSPORTE, MONTAGEM E APLICAÇÃO DE FUNDO PREPARADOR ANTICORROSIVO EM SUPERFÍCIE METÁLICA, UMA (1) DEMÃO - </t>
    </r>
    <r>
      <rPr>
        <b/>
        <sz val="10"/>
        <color theme="1"/>
        <rFont val="Calibri"/>
        <family val="2"/>
        <scheme val="minor"/>
      </rPr>
      <t>ESCADA DOIS LANCES - COM CHAPA XADREZ</t>
    </r>
  </si>
  <si>
    <t>CUSTO COM DESCONTO</t>
  </si>
  <si>
    <t>TOTAL ITENS CONTEMPLADOS EM PLANILHA</t>
  </si>
  <si>
    <r>
      <rPr>
        <b/>
        <sz val="10"/>
        <color theme="1"/>
        <rFont val="Calibri"/>
        <family val="2"/>
        <scheme val="minor"/>
      </rPr>
      <t>PREFEITURA MUNICIPAL DE CONCEIÇÃO DOS OUROS</t>
    </r>
    <r>
      <rPr>
        <sz val="10"/>
        <color theme="1"/>
        <rFont val="Calibri"/>
        <family val="2"/>
        <scheme val="minor"/>
      </rPr>
      <t xml:space="preserve">
</t>
    </r>
  </si>
  <si>
    <t>1ª MEDIÇÃO DA PLANILHA DE ADITIVO DE SERVIÇOS</t>
  </si>
  <si>
    <t>1 medição</t>
  </si>
  <si>
    <t>medido 3 medição</t>
  </si>
  <si>
    <t>soma</t>
  </si>
  <si>
    <t>TOTAL DA MEDIÇÃO</t>
  </si>
  <si>
    <t>2ª MEDIÇÃO DA PLANILHA DE ADITIVO DE SERVIÇOS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</si>
</sst>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1" formatCode="_-* #,##0_-;\-* #,##0_-;_-* &quot;-&quot;_-;_-@_-"/>
    <numFmt numFmtId="43" formatCode="_-* #,##0.00_-;\-* #,##0.00_-;_-* &quot;-&quot;??_-;_-@_-"/>
    <numFmt numFmtId="164" formatCode="_-* #,##0_-;\-* #,##0_-;_-* &quot;-&quot;??_-;_-@_-"/>
    <numFmt numFmtId="165" formatCode="General;General;"/>
  </numFmts>
  <fonts count="12" x14ac:knownFonts="1">
    <font>
      <sz val="11"/>
      <color theme="1"/>
      <name val="Calibri"/>
      <family val="2"/>
      <scheme val="minor"/>
    </font>
    <font>
      <sz val="11"/>
      <color indexed="8"/>
      <name val="Calibri"/>
      <family val="2"/>
    </font>
    <font>
      <sz val="10"/>
      <name val="Arial"/>
      <family val="2"/>
    </font>
    <font>
      <sz val="10"/>
      <name val="Calibri"/>
      <family val="2"/>
      <scheme val="minor"/>
    </font>
    <font>
      <sz val="10"/>
      <color indexed="8"/>
      <name val="Calibri"/>
      <family val="2"/>
      <scheme val="minor"/>
    </font>
    <font>
      <sz val="10"/>
      <color theme="0"/>
      <name val="Calibri"/>
      <family val="2"/>
      <scheme val="minor"/>
    </font>
    <font>
      <sz val="10"/>
      <color theme="1"/>
      <name val="Calibri"/>
      <family val="2"/>
      <scheme val="minor"/>
    </font>
    <font>
      <b/>
      <sz val="10"/>
      <color theme="1"/>
      <name val="Calibri"/>
      <family val="2"/>
      <scheme val="minor"/>
    </font>
    <font>
      <b/>
      <sz val="10"/>
      <color indexed="8"/>
      <name val="Calibri"/>
      <family val="2"/>
      <scheme val="minor"/>
    </font>
    <font>
      <b/>
      <sz val="10"/>
      <color indexed="9"/>
      <name val="Calibri"/>
      <family val="2"/>
      <scheme val="minor"/>
    </font>
    <font>
      <sz val="10"/>
      <color rgb="FF212421"/>
      <name val="Calibri"/>
      <family val="2"/>
      <scheme val="minor"/>
    </font>
    <font>
      <sz val="11"/>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004250"/>
        <bgColor indexed="64"/>
      </patternFill>
    </fill>
    <fill>
      <patternFill patternType="solid">
        <fgColor theme="6" tint="0.79998168889431442"/>
        <bgColor indexed="64"/>
      </patternFill>
    </fill>
  </fills>
  <borders count="1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auto="1"/>
      </top>
      <bottom/>
      <diagonal/>
    </border>
  </borders>
  <cellStyleXfs count="4">
    <xf numFmtId="0" fontId="0" fillId="0" borderId="0"/>
    <xf numFmtId="43" fontId="1" fillId="0" borderId="0" applyFont="0" applyFill="0" applyBorder="0" applyAlignment="0" applyProtection="0"/>
    <xf numFmtId="0" fontId="2" fillId="0" borderId="0"/>
    <xf numFmtId="43" fontId="11" fillId="0" borderId="0" applyFont="0" applyFill="0" applyBorder="0" applyAlignment="0" applyProtection="0"/>
  </cellStyleXfs>
  <cellXfs count="125">
    <xf numFmtId="0" fontId="0" fillId="0" borderId="0" xfId="0"/>
    <xf numFmtId="41" fontId="4" fillId="2" borderId="6" xfId="0" applyNumberFormat="1" applyFont="1" applyFill="1" applyBorder="1" applyAlignment="1">
      <alignment horizontal="center" vertical="center"/>
    </xf>
    <xf numFmtId="0" fontId="5" fillId="4" borderId="9" xfId="0" applyFont="1" applyFill="1" applyBorder="1" applyAlignment="1">
      <alignment vertical="center" wrapText="1"/>
    </xf>
    <xf numFmtId="0" fontId="5" fillId="4" borderId="0" xfId="0" applyFont="1" applyFill="1" applyBorder="1" applyAlignment="1">
      <alignment vertical="center" wrapText="1"/>
    </xf>
    <xf numFmtId="0" fontId="5" fillId="0" borderId="0" xfId="0" applyFont="1" applyFill="1" applyBorder="1" applyAlignment="1">
      <alignment vertical="center" wrapText="1"/>
    </xf>
    <xf numFmtId="0" fontId="6" fillId="0" borderId="0" xfId="0" applyFont="1"/>
    <xf numFmtId="0" fontId="4" fillId="0" borderId="2" xfId="0" applyFont="1" applyBorder="1" applyAlignment="1">
      <alignment horizontal="left" vertical="center"/>
    </xf>
    <xf numFmtId="41" fontId="4" fillId="0" borderId="4" xfId="0" applyNumberFormat="1"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0" fontId="4" fillId="0" borderId="3" xfId="0" applyFont="1" applyBorder="1" applyAlignment="1">
      <alignment horizontal="right" vertical="center"/>
    </xf>
    <xf numFmtId="10" fontId="8" fillId="0" borderId="5" xfId="0" applyNumberFormat="1" applyFont="1" applyBorder="1" applyAlignment="1">
      <alignment horizontal="center" vertical="center"/>
    </xf>
    <xf numFmtId="17" fontId="8" fillId="0" borderId="3" xfId="0" applyNumberFormat="1" applyFont="1" applyBorder="1" applyAlignment="1">
      <alignment vertical="center"/>
    </xf>
    <xf numFmtId="41" fontId="4" fillId="0" borderId="3" xfId="0" applyNumberFormat="1"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right" vertical="center"/>
    </xf>
    <xf numFmtId="10" fontId="8" fillId="0" borderId="6" xfId="0" applyNumberFormat="1" applyFont="1" applyBorder="1" applyAlignment="1">
      <alignment horizontal="center" vertical="center"/>
    </xf>
    <xf numFmtId="0" fontId="4" fillId="0" borderId="2" xfId="0" applyFont="1" applyBorder="1" applyAlignment="1">
      <alignment horizontal="centerContinuous" vertical="center" wrapText="1"/>
    </xf>
    <xf numFmtId="0" fontId="4" fillId="0" borderId="5" xfId="0" applyFont="1" applyBorder="1" applyAlignment="1">
      <alignment horizontal="centerContinuous" vertical="center" wrapText="1"/>
    </xf>
    <xf numFmtId="0" fontId="4" fillId="0" borderId="6" xfId="0" applyFont="1" applyBorder="1" applyAlignment="1">
      <alignment horizontal="center" vertical="center" wrapText="1"/>
    </xf>
    <xf numFmtId="41" fontId="4" fillId="0" borderId="7" xfId="0" applyNumberFormat="1" applyFont="1" applyBorder="1" applyAlignment="1">
      <alignment horizontal="center" vertical="center"/>
    </xf>
    <xf numFmtId="0" fontId="4" fillId="0" borderId="7" xfId="0" applyFont="1" applyBorder="1" applyAlignment="1">
      <alignment horizontal="center" vertical="center" wrapText="1"/>
    </xf>
    <xf numFmtId="0" fontId="8" fillId="0" borderId="8" xfId="0" applyFont="1" applyBorder="1" applyAlignment="1">
      <alignment horizontal="left" vertical="center" wrapText="1"/>
    </xf>
    <xf numFmtId="0" fontId="8" fillId="0" borderId="3" xfId="0" applyFont="1" applyBorder="1" applyAlignment="1">
      <alignment horizontal="left" vertical="center" wrapText="1"/>
    </xf>
    <xf numFmtId="0" fontId="8" fillId="0" borderId="3" xfId="0" applyFont="1" applyBorder="1" applyAlignment="1">
      <alignment horizontal="left" vertical="center"/>
    </xf>
    <xf numFmtId="41" fontId="8" fillId="0" borderId="3" xfId="0" applyNumberFormat="1" applyFont="1" applyBorder="1" applyAlignment="1">
      <alignment horizontal="left" vertical="center"/>
    </xf>
    <xf numFmtId="164" fontId="9" fillId="0" borderId="3" xfId="0" applyNumberFormat="1" applyFont="1" applyBorder="1" applyAlignment="1">
      <alignment horizontal="right" vertical="center" wrapText="1"/>
    </xf>
    <xf numFmtId="0" fontId="8" fillId="0" borderId="3" xfId="0" applyFont="1" applyBorder="1" applyAlignment="1">
      <alignment horizontal="right" vertical="center" wrapText="1"/>
    </xf>
    <xf numFmtId="43" fontId="8" fillId="0" borderId="5" xfId="0" applyNumberFormat="1" applyFont="1" applyBorder="1" applyAlignment="1">
      <alignment horizontal="right" vertical="center"/>
    </xf>
    <xf numFmtId="0" fontId="4" fillId="0" borderId="6" xfId="0" applyFont="1" applyBorder="1" applyAlignment="1">
      <alignment horizontal="left" vertical="center"/>
    </xf>
    <xf numFmtId="49" fontId="4" fillId="2" borderId="6" xfId="0" applyNumberFormat="1" applyFont="1" applyFill="1" applyBorder="1" applyAlignment="1">
      <alignment horizontal="center" vertical="center" wrapText="1"/>
    </xf>
    <xf numFmtId="165" fontId="8" fillId="2" borderId="6" xfId="0" applyNumberFormat="1" applyFont="1" applyFill="1" applyBorder="1" applyAlignment="1">
      <alignment horizontal="left" vertical="center" wrapText="1"/>
    </xf>
    <xf numFmtId="43" fontId="4" fillId="2" borderId="6" xfId="1" applyFont="1" applyFill="1" applyBorder="1" applyAlignment="1" applyProtection="1">
      <alignment horizontal="right" vertical="center"/>
    </xf>
    <xf numFmtId="43" fontId="4" fillId="2" borderId="6" xfId="1" applyFont="1" applyFill="1" applyBorder="1" applyAlignment="1" applyProtection="1">
      <alignment horizontal="right" vertical="center" wrapText="1"/>
    </xf>
    <xf numFmtId="43" fontId="4" fillId="0" borderId="6" xfId="1" applyFont="1" applyFill="1" applyBorder="1" applyAlignment="1" applyProtection="1">
      <alignment horizontal="right" vertical="center"/>
    </xf>
    <xf numFmtId="43" fontId="8" fillId="0" borderId="6" xfId="1" applyFont="1" applyBorder="1" applyAlignment="1">
      <alignment horizontal="right" vertical="center"/>
    </xf>
    <xf numFmtId="0" fontId="8" fillId="0" borderId="6" xfId="0" applyFont="1" applyBorder="1" applyAlignment="1">
      <alignment horizontal="left" vertical="center"/>
    </xf>
    <xf numFmtId="49" fontId="4" fillId="2" borderId="6" xfId="0" quotePrefix="1" applyNumberFormat="1" applyFont="1" applyFill="1" applyBorder="1" applyAlignment="1" applyProtection="1">
      <alignment horizontal="center" vertical="center" wrapText="1"/>
      <protection locked="0"/>
    </xf>
    <xf numFmtId="165" fontId="8" fillId="3" borderId="6" xfId="0" applyNumberFormat="1" applyFont="1" applyFill="1" applyBorder="1" applyAlignment="1">
      <alignment horizontal="left" vertical="center" wrapText="1"/>
    </xf>
    <xf numFmtId="43" fontId="4" fillId="2" borderId="6" xfId="1" applyFont="1" applyFill="1" applyBorder="1" applyAlignment="1" applyProtection="1">
      <alignment horizontal="right" vertical="center" wrapText="1"/>
      <protection locked="0"/>
    </xf>
    <xf numFmtId="0" fontId="4" fillId="2" borderId="6" xfId="0" applyFont="1" applyFill="1" applyBorder="1" applyAlignment="1">
      <alignment horizontal="left" vertical="center"/>
    </xf>
    <xf numFmtId="0" fontId="4" fillId="0" borderId="6" xfId="0" applyFont="1" applyBorder="1" applyAlignment="1">
      <alignment horizontal="center" vertical="center"/>
    </xf>
    <xf numFmtId="2" fontId="4" fillId="0" borderId="6" xfId="0" applyNumberFormat="1" applyFont="1" applyBorder="1" applyAlignment="1">
      <alignment horizontal="left" vertical="center" wrapText="1"/>
    </xf>
    <xf numFmtId="41" fontId="4" fillId="0" borderId="6" xfId="0" applyNumberFormat="1" applyFont="1" applyBorder="1" applyAlignment="1">
      <alignment horizontal="center" vertical="center"/>
    </xf>
    <xf numFmtId="43" fontId="4" fillId="0" borderId="6" xfId="1" applyFont="1" applyBorder="1" applyAlignment="1">
      <alignment horizontal="right" vertical="center"/>
    </xf>
    <xf numFmtId="43" fontId="4" fillId="0" borderId="9" xfId="1" applyFont="1" applyBorder="1" applyAlignment="1">
      <alignment horizontal="right" vertical="center"/>
    </xf>
    <xf numFmtId="43" fontId="4" fillId="0" borderId="0" xfId="1" applyFont="1" applyFill="1" applyBorder="1" applyAlignment="1">
      <alignment horizontal="right" vertical="center"/>
    </xf>
    <xf numFmtId="0" fontId="4" fillId="2" borderId="0" xfId="0" applyFont="1" applyFill="1" applyAlignment="1">
      <alignment horizontal="center" vertical="center" wrapText="1"/>
    </xf>
    <xf numFmtId="49" fontId="4" fillId="2" borderId="6" xfId="0" applyNumberFormat="1" applyFont="1" applyFill="1" applyBorder="1" applyAlignment="1" applyProtection="1">
      <alignment horizontal="center" vertical="center" wrapText="1"/>
      <protection locked="0"/>
    </xf>
    <xf numFmtId="2" fontId="8" fillId="3" borderId="6" xfId="0" applyNumberFormat="1" applyFont="1" applyFill="1" applyBorder="1" applyAlignment="1">
      <alignment horizontal="left" vertical="center" wrapText="1"/>
    </xf>
    <xf numFmtId="2" fontId="4" fillId="2" borderId="6" xfId="0" applyNumberFormat="1" applyFont="1" applyFill="1" applyBorder="1" applyAlignment="1">
      <alignment horizontal="left" vertical="center" wrapText="1"/>
    </xf>
    <xf numFmtId="0" fontId="6" fillId="0" borderId="0" xfId="0" applyFont="1" applyAlignment="1">
      <alignment horizontal="right" vertical="center"/>
    </xf>
    <xf numFmtId="0" fontId="6" fillId="0" borderId="0" xfId="0" applyFont="1" applyAlignment="1">
      <alignment horizontal="center"/>
    </xf>
    <xf numFmtId="43" fontId="6" fillId="0" borderId="0" xfId="0" applyNumberFormat="1" applyFont="1"/>
    <xf numFmtId="0" fontId="4" fillId="2" borderId="6" xfId="0" applyFont="1" applyFill="1" applyBorder="1" applyAlignment="1" applyProtection="1">
      <alignment horizontal="center" vertical="center" wrapText="1"/>
      <protection locked="0"/>
    </xf>
    <xf numFmtId="0" fontId="6" fillId="2" borderId="0" xfId="0" applyFont="1" applyFill="1"/>
    <xf numFmtId="49" fontId="4" fillId="0" borderId="6" xfId="0" applyNumberFormat="1" applyFont="1" applyBorder="1" applyAlignment="1" applyProtection="1">
      <alignment horizontal="center" vertical="center" wrapText="1"/>
      <protection locked="0"/>
    </xf>
    <xf numFmtId="43" fontId="4" fillId="0" borderId="6" xfId="1" applyFont="1" applyFill="1" applyBorder="1" applyAlignment="1" applyProtection="1">
      <alignment horizontal="right" vertical="center" wrapText="1"/>
      <protection locked="0"/>
    </xf>
    <xf numFmtId="43" fontId="8" fillId="0" borderId="6" xfId="1" applyFont="1" applyFill="1" applyBorder="1" applyAlignment="1">
      <alignment horizontal="right" vertical="center"/>
    </xf>
    <xf numFmtId="0" fontId="3" fillId="0" borderId="0" xfId="0" applyFont="1" applyFill="1"/>
    <xf numFmtId="0" fontId="3" fillId="0" borderId="10" xfId="0" applyFont="1" applyFill="1" applyBorder="1" applyAlignment="1">
      <alignment horizontal="center"/>
    </xf>
    <xf numFmtId="0" fontId="3" fillId="0" borderId="0" xfId="0" applyFont="1" applyFill="1" applyAlignment="1">
      <alignment horizontal="center"/>
    </xf>
    <xf numFmtId="0" fontId="8" fillId="0" borderId="6" xfId="0" applyFont="1" applyBorder="1" applyAlignment="1">
      <alignment horizontal="left" vertical="center" wrapText="1"/>
    </xf>
    <xf numFmtId="0" fontId="8" fillId="0" borderId="6" xfId="0" applyFont="1" applyBorder="1" applyAlignment="1">
      <alignment horizontal="right" vertical="center" wrapText="1"/>
    </xf>
    <xf numFmtId="0" fontId="6" fillId="0" borderId="6" xfId="0" applyFont="1" applyBorder="1"/>
    <xf numFmtId="0" fontId="6" fillId="0" borderId="6" xfId="0" applyFont="1" applyBorder="1" applyAlignment="1">
      <alignment vertical="justify"/>
    </xf>
    <xf numFmtId="43" fontId="6" fillId="0" borderId="6" xfId="3" applyFont="1" applyBorder="1"/>
    <xf numFmtId="0" fontId="7" fillId="0" borderId="6" xfId="0" applyFont="1" applyBorder="1" applyAlignment="1">
      <alignment vertical="justify"/>
    </xf>
    <xf numFmtId="0" fontId="7" fillId="0" borderId="6" xfId="0" applyFont="1" applyBorder="1"/>
    <xf numFmtId="0" fontId="5" fillId="4" borderId="0" xfId="0" applyFont="1" applyFill="1" applyBorder="1" applyAlignment="1">
      <alignment horizontal="center" vertical="center" wrapText="1"/>
    </xf>
    <xf numFmtId="41" fontId="8" fillId="0" borderId="6" xfId="0" applyNumberFormat="1" applyFont="1" applyBorder="1" applyAlignment="1">
      <alignment horizontal="center" vertical="center"/>
    </xf>
    <xf numFmtId="0" fontId="6" fillId="0" borderId="6" xfId="0" applyFont="1" applyBorder="1" applyAlignment="1">
      <alignment horizontal="center"/>
    </xf>
    <xf numFmtId="43" fontId="5" fillId="4" borderId="0" xfId="3" applyFont="1" applyFill="1" applyBorder="1" applyAlignment="1">
      <alignment vertical="center" wrapText="1"/>
    </xf>
    <xf numFmtId="43" fontId="4" fillId="0" borderId="3" xfId="3" applyFont="1" applyBorder="1" applyAlignment="1">
      <alignment horizontal="center" vertical="center"/>
    </xf>
    <xf numFmtId="43" fontId="4" fillId="0" borderId="7" xfId="3" applyFont="1" applyBorder="1" applyAlignment="1">
      <alignment horizontal="center" vertical="center" wrapText="1"/>
    </xf>
    <xf numFmtId="43" fontId="9" fillId="0" borderId="6" xfId="3" applyFont="1" applyBorder="1" applyAlignment="1">
      <alignment horizontal="right" vertical="center" wrapText="1"/>
    </xf>
    <xf numFmtId="43" fontId="6" fillId="0" borderId="0" xfId="3" applyFont="1"/>
    <xf numFmtId="2" fontId="8" fillId="0" borderId="6" xfId="0" applyNumberFormat="1" applyFont="1" applyFill="1" applyBorder="1" applyAlignment="1">
      <alignment horizontal="left" vertical="center" wrapText="1"/>
    </xf>
    <xf numFmtId="0" fontId="8" fillId="5" borderId="6" xfId="0" applyFont="1" applyFill="1" applyBorder="1" applyAlignment="1">
      <alignment horizontal="left" vertical="center" wrapText="1"/>
    </xf>
    <xf numFmtId="0" fontId="8" fillId="5" borderId="6" xfId="0" applyFont="1" applyFill="1" applyBorder="1" applyAlignment="1">
      <alignment horizontal="left" vertical="center"/>
    </xf>
    <xf numFmtId="41" fontId="8" fillId="5" borderId="6" xfId="0" applyNumberFormat="1" applyFont="1" applyFill="1" applyBorder="1" applyAlignment="1">
      <alignment horizontal="center" vertical="center"/>
    </xf>
    <xf numFmtId="43" fontId="9" fillId="5" borderId="6" xfId="3" applyFont="1" applyFill="1" applyBorder="1" applyAlignment="1">
      <alignment horizontal="right" vertical="center" wrapText="1"/>
    </xf>
    <xf numFmtId="0" fontId="8" fillId="5" borderId="6" xfId="0" applyFont="1" applyFill="1" applyBorder="1" applyAlignment="1">
      <alignment horizontal="right" vertical="center" wrapText="1"/>
    </xf>
    <xf numFmtId="0" fontId="6" fillId="5" borderId="6" xfId="0" applyFont="1" applyFill="1" applyBorder="1"/>
    <xf numFmtId="0" fontId="7" fillId="5" borderId="6" xfId="0" applyFont="1" applyFill="1" applyBorder="1"/>
    <xf numFmtId="0" fontId="6" fillId="5" borderId="6" xfId="0" applyFont="1" applyFill="1" applyBorder="1" applyAlignment="1">
      <alignment horizontal="center"/>
    </xf>
    <xf numFmtId="43" fontId="6" fillId="5" borderId="6" xfId="3" applyFont="1" applyFill="1" applyBorder="1"/>
    <xf numFmtId="0" fontId="7" fillId="5" borderId="2" xfId="0" applyFont="1" applyFill="1" applyBorder="1"/>
    <xf numFmtId="0" fontId="7" fillId="5" borderId="3" xfId="0" applyFont="1" applyFill="1" applyBorder="1"/>
    <xf numFmtId="0" fontId="7" fillId="5" borderId="3" xfId="0" applyFont="1" applyFill="1" applyBorder="1" applyAlignment="1">
      <alignment horizontal="center"/>
    </xf>
    <xf numFmtId="43" fontId="7" fillId="5" borderId="3" xfId="3" applyFont="1" applyFill="1" applyBorder="1"/>
    <xf numFmtId="43" fontId="4" fillId="0" borderId="6" xfId="3" applyFont="1" applyBorder="1" applyAlignment="1">
      <alignment horizontal="center" vertical="center" wrapText="1"/>
    </xf>
    <xf numFmtId="43" fontId="8" fillId="5" borderId="6" xfId="3" applyFont="1" applyFill="1" applyBorder="1" applyAlignment="1">
      <alignment horizontal="right" vertical="center"/>
    </xf>
    <xf numFmtId="43" fontId="8" fillId="0" borderId="6" xfId="3" applyFont="1" applyBorder="1" applyAlignment="1">
      <alignment horizontal="right" vertical="center"/>
    </xf>
    <xf numFmtId="43" fontId="7" fillId="5" borderId="6" xfId="3" applyFont="1" applyFill="1" applyBorder="1"/>
    <xf numFmtId="43" fontId="7" fillId="5" borderId="5" xfId="3" applyFont="1" applyFill="1" applyBorder="1"/>
    <xf numFmtId="0" fontId="6" fillId="0" borderId="0" xfId="0" applyFont="1" applyAlignment="1">
      <alignment horizontal="center"/>
    </xf>
    <xf numFmtId="10" fontId="8" fillId="0" borderId="6" xfId="3" applyNumberFormat="1" applyFont="1" applyBorder="1" applyAlignment="1">
      <alignment horizontal="center" vertical="center"/>
    </xf>
    <xf numFmtId="2" fontId="5" fillId="4" borderId="0" xfId="0" applyNumberFormat="1" applyFont="1" applyFill="1" applyBorder="1" applyAlignment="1">
      <alignment vertical="center" wrapText="1"/>
    </xf>
    <xf numFmtId="2" fontId="4" fillId="0" borderId="3" xfId="0" applyNumberFormat="1" applyFont="1" applyBorder="1" applyAlignment="1">
      <alignment horizontal="left" vertical="center"/>
    </xf>
    <xf numFmtId="2" fontId="4" fillId="0" borderId="6" xfId="0" applyNumberFormat="1" applyFont="1" applyBorder="1" applyAlignment="1">
      <alignment horizontal="center" vertical="center" wrapText="1"/>
    </xf>
    <xf numFmtId="2" fontId="8" fillId="5" borderId="6" xfId="0" applyNumberFormat="1" applyFont="1" applyFill="1" applyBorder="1" applyAlignment="1">
      <alignment horizontal="right" vertical="center" wrapText="1"/>
    </xf>
    <xf numFmtId="2" fontId="8" fillId="0" borderId="6" xfId="0" applyNumberFormat="1" applyFont="1" applyBorder="1" applyAlignment="1">
      <alignment horizontal="right" vertical="center" wrapText="1"/>
    </xf>
    <xf numFmtId="2" fontId="10" fillId="0" borderId="6" xfId="3" applyNumberFormat="1" applyFont="1" applyBorder="1" applyAlignment="1">
      <alignment horizontal="right" wrapText="1"/>
    </xf>
    <xf numFmtId="2" fontId="6" fillId="0" borderId="6" xfId="3" applyNumberFormat="1" applyFont="1" applyBorder="1"/>
    <xf numFmtId="2" fontId="6" fillId="0" borderId="6" xfId="0" applyNumberFormat="1" applyFont="1" applyBorder="1"/>
    <xf numFmtId="2" fontId="6" fillId="5" borderId="6" xfId="0" applyNumberFormat="1" applyFont="1" applyFill="1" applyBorder="1"/>
    <xf numFmtId="2" fontId="7" fillId="5" borderId="3" xfId="0" applyNumberFormat="1" applyFont="1" applyFill="1" applyBorder="1"/>
    <xf numFmtId="2" fontId="6" fillId="0" borderId="0" xfId="0" applyNumberFormat="1" applyFont="1"/>
    <xf numFmtId="0" fontId="4" fillId="0" borderId="5" xfId="0" applyFont="1" applyBorder="1" applyAlignment="1">
      <alignment horizontal="center" vertical="center" wrapText="1"/>
    </xf>
    <xf numFmtId="0" fontId="8" fillId="5" borderId="6" xfId="0" applyFont="1" applyFill="1" applyBorder="1" applyAlignment="1">
      <alignment horizontal="center" vertical="center" wrapText="1"/>
    </xf>
    <xf numFmtId="0" fontId="8" fillId="0" borderId="6" xfId="0" applyFont="1" applyBorder="1" applyAlignment="1">
      <alignment horizontal="center" vertical="center" wrapText="1"/>
    </xf>
    <xf numFmtId="0" fontId="6" fillId="0" borderId="0" xfId="0" applyFont="1" applyAlignment="1">
      <alignment horizontal="center"/>
    </xf>
    <xf numFmtId="0" fontId="6" fillId="0" borderId="0" xfId="0" applyFont="1" applyAlignment="1">
      <alignment horizontal="center"/>
    </xf>
    <xf numFmtId="0" fontId="6" fillId="0" borderId="0" xfId="0" applyFont="1" applyAlignment="1">
      <alignment horizontal="center"/>
    </xf>
    <xf numFmtId="0" fontId="6" fillId="0" borderId="0" xfId="0" applyFont="1" applyAlignment="1">
      <alignment horizontal="center"/>
    </xf>
    <xf numFmtId="14" fontId="4" fillId="0" borderId="3" xfId="0" applyNumberFormat="1" applyFont="1" applyBorder="1" applyAlignment="1">
      <alignment horizontal="left" vertical="center"/>
    </xf>
    <xf numFmtId="0" fontId="6" fillId="0" borderId="0" xfId="0" applyFont="1" applyAlignment="1">
      <alignment horizontal="left"/>
    </xf>
    <xf numFmtId="0" fontId="3" fillId="0" borderId="0" xfId="0" applyFont="1" applyAlignment="1">
      <alignment horizontal="left" vertical="center"/>
    </xf>
    <xf numFmtId="0" fontId="3" fillId="0" borderId="1" xfId="0" applyFont="1" applyBorder="1" applyAlignment="1">
      <alignment horizontal="left" vertical="center"/>
    </xf>
    <xf numFmtId="0" fontId="7"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left" vertical="center"/>
    </xf>
  </cellXfs>
  <cellStyles count="4">
    <cellStyle name="Normal" xfId="0" builtinId="0"/>
    <cellStyle name="Normal 2" xfId="2"/>
    <cellStyle name="Separador de milhares 2" xfId="1"/>
    <cellStyle name="Vírgula" xfId="3"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153459</xdr:colOff>
      <xdr:row>0</xdr:row>
      <xdr:rowOff>133350</xdr:rowOff>
    </xdr:from>
    <xdr:to>
      <xdr:col>2</xdr:col>
      <xdr:colOff>213509</xdr:colOff>
      <xdr:row>1</xdr:row>
      <xdr:rowOff>19050</xdr:rowOff>
    </xdr:to>
    <xdr:pic>
      <xdr:nvPicPr>
        <xdr:cNvPr id="2" name="Imagem 1">
          <a:extLst>
            <a:ext uri="{FF2B5EF4-FFF2-40B4-BE49-F238E27FC236}">
              <a16:creationId xmlns:a16="http://schemas.microsoft.com/office/drawing/2014/main" id="{8E369622-8244-4415-953E-252D6EA53B5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927" t="34146" r="14878" b="30000"/>
        <a:stretch/>
      </xdr:blipFill>
      <xdr:spPr>
        <a:xfrm>
          <a:off x="153459" y="133350"/>
          <a:ext cx="1288775" cy="685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153459</xdr:colOff>
      <xdr:row>0</xdr:row>
      <xdr:rowOff>133350</xdr:rowOff>
    </xdr:from>
    <xdr:to>
      <xdr:col>2</xdr:col>
      <xdr:colOff>213509</xdr:colOff>
      <xdr:row>5</xdr:row>
      <xdr:rowOff>9525</xdr:rowOff>
    </xdr:to>
    <xdr:pic>
      <xdr:nvPicPr>
        <xdr:cNvPr id="2" name="Imagem 1">
          <a:extLst>
            <a:ext uri="{FF2B5EF4-FFF2-40B4-BE49-F238E27FC236}">
              <a16:creationId xmlns:a16="http://schemas.microsoft.com/office/drawing/2014/main" id="{8E369622-8244-4415-953E-252D6EA53B5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927" t="34146" r="14878" b="30000"/>
        <a:stretch/>
      </xdr:blipFill>
      <xdr:spPr>
        <a:xfrm>
          <a:off x="153459" y="133350"/>
          <a:ext cx="1288775" cy="685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153459</xdr:colOff>
      <xdr:row>0</xdr:row>
      <xdr:rowOff>133350</xdr:rowOff>
    </xdr:from>
    <xdr:to>
      <xdr:col>2</xdr:col>
      <xdr:colOff>213509</xdr:colOff>
      <xdr:row>5</xdr:row>
      <xdr:rowOff>9525</xdr:rowOff>
    </xdr:to>
    <xdr:pic>
      <xdr:nvPicPr>
        <xdr:cNvPr id="2" name="Imagem 1">
          <a:extLst>
            <a:ext uri="{FF2B5EF4-FFF2-40B4-BE49-F238E27FC236}">
              <a16:creationId xmlns:a16="http://schemas.microsoft.com/office/drawing/2014/main" id="{8E369622-8244-4415-953E-252D6EA53B5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927" t="34146" r="14878" b="30000"/>
        <a:stretch/>
      </xdr:blipFill>
      <xdr:spPr>
        <a:xfrm>
          <a:off x="153459" y="133350"/>
          <a:ext cx="1288775" cy="685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153459</xdr:colOff>
      <xdr:row>0</xdr:row>
      <xdr:rowOff>133350</xdr:rowOff>
    </xdr:from>
    <xdr:to>
      <xdr:col>2</xdr:col>
      <xdr:colOff>213509</xdr:colOff>
      <xdr:row>1</xdr:row>
      <xdr:rowOff>28575</xdr:rowOff>
    </xdr:to>
    <xdr:pic>
      <xdr:nvPicPr>
        <xdr:cNvPr id="2" name="Imagem 1">
          <a:extLst>
            <a:ext uri="{FF2B5EF4-FFF2-40B4-BE49-F238E27FC236}">
              <a16:creationId xmlns:a16="http://schemas.microsoft.com/office/drawing/2014/main" id="{8E369622-8244-4415-953E-252D6EA53B5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927" t="34146" r="14878" b="30000"/>
        <a:stretch/>
      </xdr:blipFill>
      <xdr:spPr>
        <a:xfrm>
          <a:off x="153459" y="133350"/>
          <a:ext cx="1288775" cy="6858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153459</xdr:colOff>
      <xdr:row>0</xdr:row>
      <xdr:rowOff>133350</xdr:rowOff>
    </xdr:from>
    <xdr:to>
      <xdr:col>2</xdr:col>
      <xdr:colOff>213509</xdr:colOff>
      <xdr:row>1</xdr:row>
      <xdr:rowOff>28575</xdr:rowOff>
    </xdr:to>
    <xdr:pic>
      <xdr:nvPicPr>
        <xdr:cNvPr id="2" name="Imagem 1">
          <a:extLst>
            <a:ext uri="{FF2B5EF4-FFF2-40B4-BE49-F238E27FC236}">
              <a16:creationId xmlns:a16="http://schemas.microsoft.com/office/drawing/2014/main" id="{8E369622-8244-4415-953E-252D6EA53B5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927" t="34146" r="14878" b="30000"/>
        <a:stretch/>
      </xdr:blipFill>
      <xdr:spPr>
        <a:xfrm>
          <a:off x="153459" y="133350"/>
          <a:ext cx="1288775" cy="685800"/>
        </a:xfrm>
        <a:prstGeom prst="rect">
          <a:avLst/>
        </a:prstGeom>
      </xdr:spPr>
    </xdr:pic>
    <xdr:clientData/>
  </xdr:twoCellAnchor>
  <xdr:twoCellAnchor editAs="oneCell">
    <xdr:from>
      <xdr:col>0</xdr:col>
      <xdr:colOff>153459</xdr:colOff>
      <xdr:row>0</xdr:row>
      <xdr:rowOff>133350</xdr:rowOff>
    </xdr:from>
    <xdr:to>
      <xdr:col>2</xdr:col>
      <xdr:colOff>213509</xdr:colOff>
      <xdr:row>1</xdr:row>
      <xdr:rowOff>28575</xdr:rowOff>
    </xdr:to>
    <xdr:pic>
      <xdr:nvPicPr>
        <xdr:cNvPr id="3" name="Imagem 2">
          <a:extLst>
            <a:ext uri="{FF2B5EF4-FFF2-40B4-BE49-F238E27FC236}">
              <a16:creationId xmlns:a16="http://schemas.microsoft.com/office/drawing/2014/main" id="{8E369622-8244-4415-953E-252D6EA53B5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927" t="34146" r="14878" b="30000"/>
        <a:stretch/>
      </xdr:blipFill>
      <xdr:spPr>
        <a:xfrm>
          <a:off x="153459" y="133350"/>
          <a:ext cx="1288775" cy="6858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124884</xdr:colOff>
      <xdr:row>0</xdr:row>
      <xdr:rowOff>85723</xdr:rowOff>
    </xdr:from>
    <xdr:to>
      <xdr:col>2</xdr:col>
      <xdr:colOff>289709</xdr:colOff>
      <xdr:row>0</xdr:row>
      <xdr:rowOff>723898</xdr:rowOff>
    </xdr:to>
    <xdr:pic>
      <xdr:nvPicPr>
        <xdr:cNvPr id="2" name="Imagem 1">
          <a:extLst>
            <a:ext uri="{FF2B5EF4-FFF2-40B4-BE49-F238E27FC236}">
              <a16:creationId xmlns:a16="http://schemas.microsoft.com/office/drawing/2014/main" id="{8E369622-8244-4415-953E-252D6EA53B5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927" t="34146" r="14878" b="30000"/>
        <a:stretch/>
      </xdr:blipFill>
      <xdr:spPr>
        <a:xfrm>
          <a:off x="124884" y="85723"/>
          <a:ext cx="1286658" cy="6381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lito/Desktop/CONCEI&#199;&#195;O%20DOS%20OUROS%202023-2024/1_GARAGEM%20MUNICIPAL%20-%20Funda&#231;&#227;o/PLANILHA%20LICITA&#199;&#195;O%20NOVA%20-%20PISO%20GARAGEM/BDI%20desonerado%20-%20pis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DADOS"/>
      <sheetName val="NOVO"/>
      <sheetName val="BDI"/>
      <sheetName val="Plan5"/>
    </sheetNames>
    <sheetDataSet>
      <sheetData sheetId="0"/>
      <sheetData sheetId="1">
        <row r="22">
          <cell r="F22" t="str">
            <v>José Airton Junho dos Reis</v>
          </cell>
        </row>
        <row r="23">
          <cell r="F23" t="str">
            <v>56.250/D</v>
          </cell>
        </row>
      </sheetData>
      <sheetData sheetId="2"/>
      <sheetData sheetId="3">
        <row r="138">
          <cell r="A138" t="str">
            <v>(SELECIONAR)</v>
          </cell>
        </row>
      </sheetData>
      <sheetData sheetId="4"/>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0"/>
  <sheetViews>
    <sheetView tabSelected="1" topLeftCell="A61" workbookViewId="0">
      <selection activeCell="A7" sqref="A7"/>
    </sheetView>
  </sheetViews>
  <sheetFormatPr defaultRowHeight="12.75" x14ac:dyDescent="0.2"/>
  <cols>
    <col min="1" max="1" width="9.140625" style="5"/>
    <col min="2" max="2" width="9.28515625" style="115" bestFit="1" customWidth="1"/>
    <col min="3" max="3" width="57.28515625" style="5" customWidth="1"/>
    <col min="4" max="4" width="9.140625" style="115"/>
    <col min="5" max="5" width="12.140625" style="76" bestFit="1" customWidth="1"/>
    <col min="6" max="6" width="9.28515625" style="108" bestFit="1" customWidth="1"/>
    <col min="7" max="7" width="9.28515625" style="108" customWidth="1"/>
    <col min="8" max="8" width="9.140625" style="5"/>
    <col min="9" max="9" width="11.5703125" style="76" customWidth="1"/>
    <col min="10" max="13" width="9.140625" style="5"/>
    <col min="14" max="14" width="12.140625" style="76" bestFit="1" customWidth="1"/>
    <col min="15" max="16384" width="9.140625" style="5"/>
  </cols>
  <sheetData>
    <row r="1" spans="1:14" ht="63" customHeight="1" x14ac:dyDescent="0.2">
      <c r="A1" s="2"/>
      <c r="B1" s="69"/>
      <c r="C1" s="3"/>
      <c r="D1" s="69"/>
      <c r="E1" s="72"/>
      <c r="F1" s="98"/>
      <c r="G1" s="98"/>
      <c r="H1" s="3"/>
      <c r="I1" s="72"/>
      <c r="J1" s="4"/>
      <c r="K1" s="4"/>
      <c r="N1" s="72"/>
    </row>
    <row r="2" spans="1:14" x14ac:dyDescent="0.2">
      <c r="A2" s="117" t="s">
        <v>276</v>
      </c>
      <c r="B2" s="117"/>
      <c r="C2" s="117"/>
      <c r="D2" s="117"/>
      <c r="E2" s="117"/>
      <c r="F2" s="117"/>
      <c r="G2" s="117"/>
      <c r="H2" s="117"/>
      <c r="I2" s="117"/>
      <c r="N2" s="5"/>
    </row>
    <row r="3" spans="1:14" x14ac:dyDescent="0.2">
      <c r="A3" s="117" t="s">
        <v>1</v>
      </c>
      <c r="B3" s="117"/>
      <c r="C3" s="117"/>
      <c r="D3" s="117"/>
      <c r="E3" s="117"/>
      <c r="F3" s="117"/>
      <c r="G3" s="117"/>
      <c r="H3" s="117"/>
      <c r="I3" s="117"/>
      <c r="N3" s="5"/>
    </row>
    <row r="4" spans="1:14" x14ac:dyDescent="0.2">
      <c r="A4" s="118" t="s">
        <v>213</v>
      </c>
      <c r="B4" s="118"/>
      <c r="C4" s="118"/>
      <c r="D4" s="118"/>
      <c r="E4" s="118"/>
      <c r="F4" s="118"/>
      <c r="G4" s="118"/>
      <c r="H4" s="118"/>
      <c r="I4" s="118"/>
      <c r="N4" s="5"/>
    </row>
    <row r="5" spans="1:14" x14ac:dyDescent="0.2">
      <c r="A5" s="119" t="s">
        <v>209</v>
      </c>
      <c r="B5" s="119"/>
      <c r="C5" s="119"/>
      <c r="D5" s="119"/>
      <c r="E5" s="119"/>
      <c r="F5" s="119"/>
      <c r="G5" s="119"/>
      <c r="H5" s="119"/>
      <c r="I5" s="119"/>
      <c r="N5" s="5"/>
    </row>
    <row r="6" spans="1:14" x14ac:dyDescent="0.2">
      <c r="A6" s="120" t="s">
        <v>282</v>
      </c>
      <c r="B6" s="120"/>
      <c r="C6" s="120"/>
      <c r="D6" s="120"/>
      <c r="E6" s="120"/>
      <c r="F6" s="120"/>
      <c r="G6" s="120"/>
      <c r="H6" s="120"/>
      <c r="I6" s="120"/>
      <c r="N6" s="5"/>
    </row>
    <row r="7" spans="1:14" x14ac:dyDescent="0.2">
      <c r="A7" s="6" t="s">
        <v>2</v>
      </c>
      <c r="B7" s="116">
        <v>46188</v>
      </c>
      <c r="C7" s="116"/>
      <c r="D7" s="13"/>
      <c r="E7" s="73"/>
      <c r="F7" s="99"/>
      <c r="G7" s="99"/>
      <c r="H7" s="15" t="s">
        <v>4</v>
      </c>
      <c r="I7" s="97">
        <v>0.26440000000000002</v>
      </c>
      <c r="N7" s="73"/>
    </row>
    <row r="8" spans="1:14" ht="51" x14ac:dyDescent="0.2">
      <c r="A8" s="17" t="s">
        <v>5</v>
      </c>
      <c r="B8" s="109" t="s">
        <v>6</v>
      </c>
      <c r="C8" s="19" t="s">
        <v>7</v>
      </c>
      <c r="D8" s="20" t="s">
        <v>8</v>
      </c>
      <c r="E8" s="74" t="s">
        <v>9</v>
      </c>
      <c r="F8" s="100" t="s">
        <v>10</v>
      </c>
      <c r="G8" s="100" t="s">
        <v>274</v>
      </c>
      <c r="H8" s="19" t="s">
        <v>11</v>
      </c>
      <c r="I8" s="91" t="s">
        <v>12</v>
      </c>
      <c r="K8" s="5" t="s">
        <v>279</v>
      </c>
      <c r="L8" s="5" t="s">
        <v>278</v>
      </c>
      <c r="M8" s="5" t="s">
        <v>280</v>
      </c>
      <c r="N8" s="74" t="s">
        <v>9</v>
      </c>
    </row>
    <row r="9" spans="1:14" x14ac:dyDescent="0.2">
      <c r="A9" s="78"/>
      <c r="B9" s="110"/>
      <c r="C9" s="79" t="s">
        <v>251</v>
      </c>
      <c r="D9" s="80"/>
      <c r="E9" s="81"/>
      <c r="F9" s="101"/>
      <c r="G9" s="82">
        <v>0.8972</v>
      </c>
      <c r="H9" s="82"/>
      <c r="I9" s="92">
        <f>SUM(I11:I44)</f>
        <v>32262.579999999998</v>
      </c>
      <c r="K9" s="66"/>
      <c r="N9" s="81"/>
    </row>
    <row r="10" spans="1:14" x14ac:dyDescent="0.2">
      <c r="A10" s="62"/>
      <c r="B10" s="111"/>
      <c r="C10" s="36" t="s">
        <v>247</v>
      </c>
      <c r="D10" s="70"/>
      <c r="E10" s="75"/>
      <c r="F10" s="102"/>
      <c r="G10" s="102"/>
      <c r="H10" s="63"/>
      <c r="I10" s="93"/>
      <c r="K10" s="66"/>
      <c r="N10" s="75"/>
    </row>
    <row r="11" spans="1:14" ht="25.5" x14ac:dyDescent="0.2">
      <c r="A11" s="64">
        <v>1</v>
      </c>
      <c r="B11" s="71">
        <v>102253</v>
      </c>
      <c r="C11" s="65" t="s">
        <v>215</v>
      </c>
      <c r="D11" s="71" t="s">
        <v>26</v>
      </c>
      <c r="E11" s="66"/>
      <c r="F11" s="103">
        <v>732.7</v>
      </c>
      <c r="G11" s="103">
        <f t="shared" ref="G11:G22" si="0">F11*$G$9</f>
        <v>657.37844000000007</v>
      </c>
      <c r="H11" s="66">
        <f t="shared" ref="H11:H22" si="1">ROUND(G11*(1+$I$7),2)</f>
        <v>831.19</v>
      </c>
      <c r="I11" s="66">
        <f>H11*E11</f>
        <v>0</v>
      </c>
      <c r="K11" s="66"/>
      <c r="L11" s="66">
        <v>7.8</v>
      </c>
      <c r="M11" s="66">
        <f>SUM(K11:L11)</f>
        <v>7.8</v>
      </c>
      <c r="N11" s="66">
        <v>7.8</v>
      </c>
    </row>
    <row r="12" spans="1:14" x14ac:dyDescent="0.2">
      <c r="A12" s="64">
        <v>2</v>
      </c>
      <c r="B12" s="71">
        <v>98685</v>
      </c>
      <c r="C12" s="65" t="s">
        <v>262</v>
      </c>
      <c r="D12" s="71" t="s">
        <v>214</v>
      </c>
      <c r="E12" s="66"/>
      <c r="F12" s="104">
        <v>69.33</v>
      </c>
      <c r="G12" s="103">
        <f t="shared" si="0"/>
        <v>62.202875999999996</v>
      </c>
      <c r="H12" s="66">
        <f t="shared" si="1"/>
        <v>78.650000000000006</v>
      </c>
      <c r="I12" s="66">
        <f t="shared" ref="I12:I43" si="2">H12*E12</f>
        <v>0</v>
      </c>
      <c r="K12" s="66"/>
      <c r="L12" s="66">
        <f>12.65*1.5</f>
        <v>18.975000000000001</v>
      </c>
      <c r="M12" s="66">
        <f t="shared" ref="M12:M66" si="3">SUM(K12:L12)</f>
        <v>18.975000000000001</v>
      </c>
      <c r="N12" s="66">
        <f>12.65*1.5</f>
        <v>18.975000000000001</v>
      </c>
    </row>
    <row r="13" spans="1:14" ht="51" x14ac:dyDescent="0.2">
      <c r="A13" s="64">
        <v>3</v>
      </c>
      <c r="B13" s="71" t="s">
        <v>216</v>
      </c>
      <c r="C13" s="65" t="s">
        <v>233</v>
      </c>
      <c r="D13" s="71" t="s">
        <v>214</v>
      </c>
      <c r="E13" s="66"/>
      <c r="F13" s="104">
        <v>49.14</v>
      </c>
      <c r="G13" s="103">
        <f t="shared" si="0"/>
        <v>44.088408000000001</v>
      </c>
      <c r="H13" s="66">
        <f t="shared" si="1"/>
        <v>55.75</v>
      </c>
      <c r="I13" s="66">
        <f t="shared" si="2"/>
        <v>0</v>
      </c>
      <c r="K13" s="66"/>
      <c r="L13" s="66">
        <v>18</v>
      </c>
      <c r="M13" s="66">
        <f t="shared" si="3"/>
        <v>18</v>
      </c>
      <c r="N13" s="66">
        <v>18</v>
      </c>
    </row>
    <row r="14" spans="1:14" ht="25.5" x14ac:dyDescent="0.2">
      <c r="A14" s="64">
        <v>4</v>
      </c>
      <c r="B14" s="71" t="s">
        <v>226</v>
      </c>
      <c r="C14" s="65" t="s">
        <v>225</v>
      </c>
      <c r="D14" s="71" t="s">
        <v>26</v>
      </c>
      <c r="E14" s="66"/>
      <c r="F14" s="105">
        <v>325.23</v>
      </c>
      <c r="G14" s="103">
        <f t="shared" si="0"/>
        <v>291.796356</v>
      </c>
      <c r="H14" s="66">
        <f t="shared" si="1"/>
        <v>368.95</v>
      </c>
      <c r="I14" s="66">
        <f t="shared" si="2"/>
        <v>0</v>
      </c>
      <c r="K14" s="66"/>
      <c r="L14" s="66">
        <v>1.08</v>
      </c>
      <c r="M14" s="66">
        <f t="shared" si="3"/>
        <v>1.08</v>
      </c>
      <c r="N14" s="66">
        <v>1.08</v>
      </c>
    </row>
    <row r="15" spans="1:14" ht="25.5" x14ac:dyDescent="0.2">
      <c r="A15" s="64">
        <v>5</v>
      </c>
      <c r="B15" s="71" t="s">
        <v>218</v>
      </c>
      <c r="C15" s="65" t="s">
        <v>217</v>
      </c>
      <c r="D15" s="71" t="s">
        <v>219</v>
      </c>
      <c r="E15" s="66"/>
      <c r="F15" s="104">
        <v>130.38</v>
      </c>
      <c r="G15" s="103">
        <f t="shared" si="0"/>
        <v>116.97693599999999</v>
      </c>
      <c r="H15" s="66">
        <f t="shared" si="1"/>
        <v>147.91</v>
      </c>
      <c r="I15" s="66">
        <f t="shared" si="2"/>
        <v>0</v>
      </c>
      <c r="K15" s="66"/>
      <c r="L15" s="66">
        <v>5</v>
      </c>
      <c r="M15" s="66">
        <f t="shared" si="3"/>
        <v>5</v>
      </c>
      <c r="N15" s="66">
        <v>5</v>
      </c>
    </row>
    <row r="16" spans="1:14" ht="25.5" x14ac:dyDescent="0.2">
      <c r="A16" s="64">
        <v>6</v>
      </c>
      <c r="B16" s="71" t="s">
        <v>221</v>
      </c>
      <c r="C16" s="65" t="s">
        <v>220</v>
      </c>
      <c r="D16" s="71" t="s">
        <v>222</v>
      </c>
      <c r="E16" s="66"/>
      <c r="F16" s="104">
        <v>25.21</v>
      </c>
      <c r="G16" s="103">
        <f t="shared" si="0"/>
        <v>22.618411999999999</v>
      </c>
      <c r="H16" s="66">
        <f t="shared" si="1"/>
        <v>28.6</v>
      </c>
      <c r="I16" s="66">
        <f t="shared" si="2"/>
        <v>0</v>
      </c>
      <c r="K16" s="66"/>
      <c r="L16" s="66">
        <v>1.5</v>
      </c>
      <c r="M16" s="66">
        <f t="shared" si="3"/>
        <v>1.5</v>
      </c>
      <c r="N16" s="66">
        <v>1.5</v>
      </c>
    </row>
    <row r="17" spans="1:14" x14ac:dyDescent="0.2">
      <c r="A17" s="64"/>
      <c r="B17" s="71"/>
      <c r="C17" s="67" t="s">
        <v>246</v>
      </c>
      <c r="D17" s="71"/>
      <c r="E17" s="66"/>
      <c r="F17" s="104"/>
      <c r="G17" s="103">
        <f t="shared" si="0"/>
        <v>0</v>
      </c>
      <c r="H17" s="66">
        <f t="shared" si="1"/>
        <v>0</v>
      </c>
      <c r="I17" s="66">
        <f t="shared" si="2"/>
        <v>0</v>
      </c>
      <c r="K17" s="66"/>
      <c r="L17" s="66"/>
      <c r="M17" s="66">
        <f t="shared" si="3"/>
        <v>0</v>
      </c>
      <c r="N17" s="66"/>
    </row>
    <row r="18" spans="1:14" ht="38.25" x14ac:dyDescent="0.2">
      <c r="A18" s="64">
        <v>7</v>
      </c>
      <c r="B18" s="71">
        <v>104596</v>
      </c>
      <c r="C18" s="65" t="s">
        <v>266</v>
      </c>
      <c r="D18" s="71" t="s">
        <v>26</v>
      </c>
      <c r="E18" s="66"/>
      <c r="F18" s="104">
        <v>140.96</v>
      </c>
      <c r="G18" s="103">
        <f t="shared" si="0"/>
        <v>126.469312</v>
      </c>
      <c r="H18" s="66">
        <f t="shared" si="1"/>
        <v>159.91</v>
      </c>
      <c r="I18" s="66">
        <f t="shared" si="2"/>
        <v>0</v>
      </c>
      <c r="K18" s="66"/>
      <c r="L18" s="66">
        <v>31.16</v>
      </c>
      <c r="M18" s="66">
        <f t="shared" si="3"/>
        <v>31.16</v>
      </c>
      <c r="N18" s="66">
        <v>31.16</v>
      </c>
    </row>
    <row r="19" spans="1:14" x14ac:dyDescent="0.2">
      <c r="A19" s="64"/>
      <c r="B19" s="71"/>
      <c r="C19" s="67" t="s">
        <v>248</v>
      </c>
      <c r="D19" s="71"/>
      <c r="E19" s="66"/>
      <c r="F19" s="104"/>
      <c r="G19" s="103">
        <f t="shared" si="0"/>
        <v>0</v>
      </c>
      <c r="H19" s="66">
        <f t="shared" si="1"/>
        <v>0</v>
      </c>
      <c r="I19" s="66">
        <f t="shared" si="2"/>
        <v>0</v>
      </c>
      <c r="K19" s="66"/>
      <c r="L19" s="66"/>
      <c r="M19" s="66">
        <f t="shared" si="3"/>
        <v>0</v>
      </c>
      <c r="N19" s="66"/>
    </row>
    <row r="20" spans="1:14" ht="38.25" x14ac:dyDescent="0.2">
      <c r="A20" s="64">
        <v>8</v>
      </c>
      <c r="B20" s="71" t="s">
        <v>223</v>
      </c>
      <c r="C20" s="65" t="s">
        <v>224</v>
      </c>
      <c r="D20" s="71" t="s">
        <v>26</v>
      </c>
      <c r="E20" s="66"/>
      <c r="F20" s="105">
        <v>78.73</v>
      </c>
      <c r="G20" s="103">
        <f t="shared" si="0"/>
        <v>70.636555999999999</v>
      </c>
      <c r="H20" s="66">
        <f t="shared" si="1"/>
        <v>89.31</v>
      </c>
      <c r="I20" s="66">
        <f t="shared" si="2"/>
        <v>0</v>
      </c>
      <c r="K20" s="66">
        <v>23.29</v>
      </c>
      <c r="L20" s="66"/>
      <c r="M20" s="66">
        <f t="shared" si="3"/>
        <v>23.29</v>
      </c>
      <c r="N20" s="66">
        <v>23.29</v>
      </c>
    </row>
    <row r="21" spans="1:14" ht="38.25" x14ac:dyDescent="0.2">
      <c r="A21" s="64">
        <v>9</v>
      </c>
      <c r="B21" s="71" t="s">
        <v>264</v>
      </c>
      <c r="C21" s="65" t="s">
        <v>263</v>
      </c>
      <c r="D21" s="71" t="s">
        <v>214</v>
      </c>
      <c r="E21" s="66"/>
      <c r="F21" s="105">
        <v>18.21</v>
      </c>
      <c r="G21" s="103">
        <f t="shared" si="0"/>
        <v>16.338011999999999</v>
      </c>
      <c r="H21" s="66">
        <f t="shared" si="1"/>
        <v>20.66</v>
      </c>
      <c r="I21" s="66">
        <f t="shared" si="2"/>
        <v>0</v>
      </c>
      <c r="K21" s="66">
        <v>35</v>
      </c>
      <c r="L21" s="66"/>
      <c r="M21" s="66">
        <f t="shared" si="3"/>
        <v>35</v>
      </c>
      <c r="N21" s="66">
        <v>35</v>
      </c>
    </row>
    <row r="22" spans="1:14" ht="51" x14ac:dyDescent="0.2">
      <c r="A22" s="64">
        <v>10</v>
      </c>
      <c r="B22" s="71">
        <v>104719</v>
      </c>
      <c r="C22" s="65" t="s">
        <v>267</v>
      </c>
      <c r="D22" s="71" t="s">
        <v>26</v>
      </c>
      <c r="E22" s="66"/>
      <c r="F22" s="105">
        <v>179.95</v>
      </c>
      <c r="G22" s="103">
        <f t="shared" si="0"/>
        <v>161.45113999999998</v>
      </c>
      <c r="H22" s="66">
        <f t="shared" si="1"/>
        <v>204.14</v>
      </c>
      <c r="I22" s="66">
        <f t="shared" si="2"/>
        <v>0</v>
      </c>
      <c r="K22" s="66">
        <f>2*0.8</f>
        <v>1.6</v>
      </c>
      <c r="L22" s="66"/>
      <c r="M22" s="66">
        <f t="shared" si="3"/>
        <v>1.6</v>
      </c>
      <c r="N22" s="66">
        <f>2*0.8</f>
        <v>1.6</v>
      </c>
    </row>
    <row r="23" spans="1:14" x14ac:dyDescent="0.2">
      <c r="A23" s="64"/>
      <c r="B23" s="71"/>
      <c r="C23" s="67" t="s">
        <v>107</v>
      </c>
      <c r="D23" s="71"/>
      <c r="E23" s="66"/>
      <c r="F23" s="105"/>
      <c r="G23" s="103"/>
      <c r="H23" s="66"/>
      <c r="I23" s="66"/>
      <c r="K23" s="66"/>
      <c r="L23" s="66"/>
      <c r="M23" s="66">
        <f t="shared" si="3"/>
        <v>0</v>
      </c>
      <c r="N23" s="66"/>
    </row>
    <row r="24" spans="1:14" x14ac:dyDescent="0.2">
      <c r="A24" s="64">
        <v>11</v>
      </c>
      <c r="B24" s="71" t="s">
        <v>250</v>
      </c>
      <c r="C24" s="64" t="s">
        <v>227</v>
      </c>
      <c r="D24" s="71" t="s">
        <v>8</v>
      </c>
      <c r="E24" s="66">
        <v>8</v>
      </c>
      <c r="F24" s="105">
        <v>1635</v>
      </c>
      <c r="G24" s="103">
        <f t="shared" ref="G24:G43" si="4">F24*$G$9</f>
        <v>1466.922</v>
      </c>
      <c r="H24" s="66">
        <f t="shared" ref="H24:H43" si="5">ROUND(G24*(1+$I$7),2)</f>
        <v>1854.78</v>
      </c>
      <c r="I24" s="66">
        <f t="shared" si="2"/>
        <v>14838.24</v>
      </c>
      <c r="K24" s="66"/>
      <c r="L24" s="66"/>
      <c r="M24" s="66">
        <f t="shared" si="3"/>
        <v>0</v>
      </c>
      <c r="N24" s="66">
        <v>8</v>
      </c>
    </row>
    <row r="25" spans="1:14" x14ac:dyDescent="0.2">
      <c r="A25" s="64">
        <v>12</v>
      </c>
      <c r="B25" s="71" t="s">
        <v>250</v>
      </c>
      <c r="C25" s="64" t="s">
        <v>228</v>
      </c>
      <c r="D25" s="71" t="s">
        <v>8</v>
      </c>
      <c r="E25" s="66">
        <v>4</v>
      </c>
      <c r="F25" s="105">
        <v>376</v>
      </c>
      <c r="G25" s="103">
        <f t="shared" si="4"/>
        <v>337.34719999999999</v>
      </c>
      <c r="H25" s="66">
        <f t="shared" si="5"/>
        <v>426.54</v>
      </c>
      <c r="I25" s="66">
        <f t="shared" si="2"/>
        <v>1706.16</v>
      </c>
      <c r="K25" s="66"/>
      <c r="L25" s="66"/>
      <c r="M25" s="66">
        <f t="shared" si="3"/>
        <v>0</v>
      </c>
      <c r="N25" s="66">
        <v>4</v>
      </c>
    </row>
    <row r="26" spans="1:14" x14ac:dyDescent="0.2">
      <c r="A26" s="64">
        <v>13</v>
      </c>
      <c r="B26" s="71" t="s">
        <v>250</v>
      </c>
      <c r="C26" s="64" t="s">
        <v>229</v>
      </c>
      <c r="D26" s="71" t="s">
        <v>8</v>
      </c>
      <c r="E26" s="66">
        <v>1</v>
      </c>
      <c r="F26" s="105">
        <v>423</v>
      </c>
      <c r="G26" s="103">
        <f t="shared" si="4"/>
        <v>379.51560000000001</v>
      </c>
      <c r="H26" s="66">
        <f t="shared" si="5"/>
        <v>479.86</v>
      </c>
      <c r="I26" s="66">
        <f t="shared" si="2"/>
        <v>479.86</v>
      </c>
      <c r="K26" s="66"/>
      <c r="L26" s="66"/>
      <c r="M26" s="66">
        <f t="shared" si="3"/>
        <v>0</v>
      </c>
      <c r="N26" s="66">
        <v>1</v>
      </c>
    </row>
    <row r="27" spans="1:14" x14ac:dyDescent="0.2">
      <c r="A27" s="64">
        <v>14</v>
      </c>
      <c r="B27" s="71" t="s">
        <v>250</v>
      </c>
      <c r="C27" s="64" t="s">
        <v>230</v>
      </c>
      <c r="D27" s="71" t="s">
        <v>8</v>
      </c>
      <c r="E27" s="66">
        <v>1</v>
      </c>
      <c r="F27" s="105">
        <v>1234</v>
      </c>
      <c r="G27" s="103">
        <f t="shared" si="4"/>
        <v>1107.1448</v>
      </c>
      <c r="H27" s="66">
        <f t="shared" si="5"/>
        <v>1399.87</v>
      </c>
      <c r="I27" s="66">
        <f t="shared" si="2"/>
        <v>1399.87</v>
      </c>
      <c r="K27" s="66"/>
      <c r="L27" s="66"/>
      <c r="M27" s="66">
        <f t="shared" si="3"/>
        <v>0</v>
      </c>
      <c r="N27" s="66">
        <v>1</v>
      </c>
    </row>
    <row r="28" spans="1:14" x14ac:dyDescent="0.2">
      <c r="A28" s="64">
        <v>15</v>
      </c>
      <c r="B28" s="71" t="s">
        <v>250</v>
      </c>
      <c r="C28" s="64" t="s">
        <v>231</v>
      </c>
      <c r="D28" s="71" t="s">
        <v>8</v>
      </c>
      <c r="E28" s="66">
        <v>4</v>
      </c>
      <c r="F28" s="105">
        <v>1115</v>
      </c>
      <c r="G28" s="103">
        <f t="shared" si="4"/>
        <v>1000.378</v>
      </c>
      <c r="H28" s="66">
        <f t="shared" si="5"/>
        <v>1264.8800000000001</v>
      </c>
      <c r="I28" s="66">
        <f t="shared" si="2"/>
        <v>5059.5200000000004</v>
      </c>
      <c r="K28" s="66"/>
      <c r="L28" s="66"/>
      <c r="M28" s="66">
        <f t="shared" si="3"/>
        <v>0</v>
      </c>
      <c r="N28" s="66">
        <v>4</v>
      </c>
    </row>
    <row r="29" spans="1:14" x14ac:dyDescent="0.2">
      <c r="A29" s="64">
        <v>16</v>
      </c>
      <c r="B29" s="71" t="s">
        <v>250</v>
      </c>
      <c r="C29" s="64" t="s">
        <v>232</v>
      </c>
      <c r="D29" s="71" t="s">
        <v>8</v>
      </c>
      <c r="E29" s="66">
        <v>4</v>
      </c>
      <c r="F29" s="105">
        <v>636</v>
      </c>
      <c r="G29" s="103">
        <f t="shared" si="4"/>
        <v>570.61919999999998</v>
      </c>
      <c r="H29" s="66">
        <f t="shared" si="5"/>
        <v>721.49</v>
      </c>
      <c r="I29" s="66">
        <f t="shared" si="2"/>
        <v>2885.96</v>
      </c>
      <c r="K29" s="66"/>
      <c r="L29" s="66"/>
      <c r="M29" s="66">
        <f t="shared" si="3"/>
        <v>0</v>
      </c>
      <c r="N29" s="66">
        <v>4</v>
      </c>
    </row>
    <row r="30" spans="1:14" x14ac:dyDescent="0.2">
      <c r="A30" s="64"/>
      <c r="B30" s="71"/>
      <c r="C30" s="68" t="s">
        <v>249</v>
      </c>
      <c r="D30" s="71"/>
      <c r="E30" s="66"/>
      <c r="F30" s="105"/>
      <c r="G30" s="103"/>
      <c r="H30" s="66"/>
      <c r="I30" s="66"/>
      <c r="K30" s="66"/>
      <c r="L30" s="66"/>
      <c r="M30" s="66">
        <f t="shared" si="3"/>
        <v>0</v>
      </c>
      <c r="N30" s="66"/>
    </row>
    <row r="31" spans="1:14" ht="25.5" x14ac:dyDescent="0.2">
      <c r="A31" s="64">
        <v>17</v>
      </c>
      <c r="B31" s="71" t="s">
        <v>235</v>
      </c>
      <c r="C31" s="65" t="s">
        <v>234</v>
      </c>
      <c r="D31" s="71" t="s">
        <v>8</v>
      </c>
      <c r="E31" s="66">
        <v>1</v>
      </c>
      <c r="F31" s="105">
        <v>1557.89</v>
      </c>
      <c r="G31" s="103">
        <f t="shared" si="4"/>
        <v>1397.738908</v>
      </c>
      <c r="H31" s="66">
        <f t="shared" si="5"/>
        <v>1767.3</v>
      </c>
      <c r="I31" s="66">
        <f t="shared" si="2"/>
        <v>1767.3</v>
      </c>
      <c r="K31" s="66"/>
      <c r="L31" s="66"/>
      <c r="M31" s="66">
        <f t="shared" si="3"/>
        <v>0</v>
      </c>
      <c r="N31" s="66">
        <v>1</v>
      </c>
    </row>
    <row r="32" spans="1:14" ht="25.5" x14ac:dyDescent="0.2">
      <c r="A32" s="64">
        <v>18</v>
      </c>
      <c r="B32" s="71">
        <v>86874</v>
      </c>
      <c r="C32" s="65" t="s">
        <v>237</v>
      </c>
      <c r="D32" s="71" t="s">
        <v>8</v>
      </c>
      <c r="E32" s="66">
        <v>1</v>
      </c>
      <c r="F32" s="105">
        <v>565.49</v>
      </c>
      <c r="G32" s="103">
        <f t="shared" si="4"/>
        <v>507.35762800000003</v>
      </c>
      <c r="H32" s="66">
        <f t="shared" si="5"/>
        <v>641.5</v>
      </c>
      <c r="I32" s="66">
        <f t="shared" si="2"/>
        <v>641.5</v>
      </c>
      <c r="K32" s="66"/>
      <c r="L32" s="66"/>
      <c r="M32" s="66">
        <f t="shared" si="3"/>
        <v>0</v>
      </c>
      <c r="N32" s="66">
        <v>1</v>
      </c>
    </row>
    <row r="33" spans="1:14" ht="25.5" x14ac:dyDescent="0.2">
      <c r="A33" s="64">
        <v>19</v>
      </c>
      <c r="B33" s="71">
        <v>86901</v>
      </c>
      <c r="C33" s="65" t="s">
        <v>265</v>
      </c>
      <c r="D33" s="71" t="s">
        <v>8</v>
      </c>
      <c r="E33" s="66"/>
      <c r="F33" s="105">
        <v>159.78</v>
      </c>
      <c r="G33" s="103">
        <f t="shared" si="4"/>
        <v>143.35461599999999</v>
      </c>
      <c r="H33" s="66">
        <f t="shared" si="5"/>
        <v>181.26</v>
      </c>
      <c r="I33" s="66">
        <f t="shared" si="2"/>
        <v>0</v>
      </c>
      <c r="K33" s="66"/>
      <c r="L33" s="66">
        <v>5</v>
      </c>
      <c r="M33" s="66">
        <f t="shared" si="3"/>
        <v>5</v>
      </c>
      <c r="N33" s="66">
        <v>5</v>
      </c>
    </row>
    <row r="34" spans="1:14" ht="25.5" x14ac:dyDescent="0.2">
      <c r="A34" s="64">
        <v>20</v>
      </c>
      <c r="B34" s="71">
        <v>86914</v>
      </c>
      <c r="C34" s="65" t="s">
        <v>252</v>
      </c>
      <c r="D34" s="71" t="s">
        <v>8</v>
      </c>
      <c r="E34" s="66">
        <v>1</v>
      </c>
      <c r="F34" s="105">
        <v>100.96</v>
      </c>
      <c r="G34" s="103">
        <f t="shared" si="4"/>
        <v>90.581311999999997</v>
      </c>
      <c r="H34" s="66">
        <f t="shared" si="5"/>
        <v>114.53</v>
      </c>
      <c r="I34" s="66">
        <f t="shared" si="2"/>
        <v>114.53</v>
      </c>
      <c r="K34" s="66"/>
      <c r="L34" s="66"/>
      <c r="M34" s="66">
        <f t="shared" si="3"/>
        <v>0</v>
      </c>
      <c r="N34" s="66">
        <v>1</v>
      </c>
    </row>
    <row r="35" spans="1:14" ht="25.5" x14ac:dyDescent="0.2">
      <c r="A35" s="64">
        <v>21</v>
      </c>
      <c r="B35" s="71" t="s">
        <v>236</v>
      </c>
      <c r="C35" s="65" t="s">
        <v>256</v>
      </c>
      <c r="D35" s="71" t="s">
        <v>8</v>
      </c>
      <c r="E35" s="66">
        <v>1</v>
      </c>
      <c r="F35" s="105">
        <v>57.24</v>
      </c>
      <c r="G35" s="103">
        <f t="shared" si="4"/>
        <v>51.355727999999999</v>
      </c>
      <c r="H35" s="66">
        <f t="shared" si="5"/>
        <v>64.930000000000007</v>
      </c>
      <c r="I35" s="66">
        <f t="shared" si="2"/>
        <v>64.930000000000007</v>
      </c>
      <c r="K35" s="66"/>
      <c r="L35" s="66"/>
      <c r="M35" s="66">
        <f t="shared" si="3"/>
        <v>0</v>
      </c>
      <c r="N35" s="66">
        <v>1</v>
      </c>
    </row>
    <row r="36" spans="1:14" ht="25.5" x14ac:dyDescent="0.2">
      <c r="A36" s="64">
        <v>22</v>
      </c>
      <c r="B36" s="71" t="s">
        <v>254</v>
      </c>
      <c r="C36" s="65" t="s">
        <v>255</v>
      </c>
      <c r="D36" s="71" t="s">
        <v>8</v>
      </c>
      <c r="E36" s="66">
        <v>1</v>
      </c>
      <c r="F36" s="105">
        <v>48.33</v>
      </c>
      <c r="G36" s="103">
        <f t="shared" si="4"/>
        <v>43.361675999999996</v>
      </c>
      <c r="H36" s="66">
        <f t="shared" si="5"/>
        <v>54.83</v>
      </c>
      <c r="I36" s="66">
        <f t="shared" si="2"/>
        <v>54.83</v>
      </c>
      <c r="K36" s="66"/>
      <c r="L36" s="66"/>
      <c r="M36" s="66">
        <f t="shared" si="3"/>
        <v>0</v>
      </c>
      <c r="N36" s="66">
        <v>1</v>
      </c>
    </row>
    <row r="37" spans="1:14" x14ac:dyDescent="0.2">
      <c r="A37" s="64">
        <v>23</v>
      </c>
      <c r="B37" s="71" t="s">
        <v>253</v>
      </c>
      <c r="C37" s="64" t="s">
        <v>257</v>
      </c>
      <c r="D37" s="71" t="s">
        <v>8</v>
      </c>
      <c r="E37" s="66">
        <v>5</v>
      </c>
      <c r="F37" s="105">
        <v>46.41</v>
      </c>
      <c r="G37" s="103">
        <f t="shared" si="4"/>
        <v>41.639052</v>
      </c>
      <c r="H37" s="66">
        <f t="shared" si="5"/>
        <v>52.65</v>
      </c>
      <c r="I37" s="66">
        <f t="shared" si="2"/>
        <v>263.25</v>
      </c>
      <c r="K37" s="66"/>
      <c r="L37" s="66"/>
      <c r="M37" s="66">
        <f t="shared" si="3"/>
        <v>0</v>
      </c>
      <c r="N37" s="66">
        <v>5</v>
      </c>
    </row>
    <row r="38" spans="1:14" ht="25.5" x14ac:dyDescent="0.2">
      <c r="A38" s="64">
        <v>24</v>
      </c>
      <c r="B38" s="71">
        <v>86883</v>
      </c>
      <c r="C38" s="65" t="s">
        <v>238</v>
      </c>
      <c r="D38" s="71" t="s">
        <v>8</v>
      </c>
      <c r="E38" s="66">
        <v>7</v>
      </c>
      <c r="F38" s="105">
        <v>14.35</v>
      </c>
      <c r="G38" s="103">
        <f t="shared" si="4"/>
        <v>12.87482</v>
      </c>
      <c r="H38" s="66">
        <f t="shared" si="5"/>
        <v>16.28</v>
      </c>
      <c r="I38" s="66">
        <f t="shared" si="2"/>
        <v>113.96000000000001</v>
      </c>
      <c r="K38" s="66"/>
      <c r="L38" s="66"/>
      <c r="M38" s="66">
        <f t="shared" si="3"/>
        <v>0</v>
      </c>
      <c r="N38" s="66">
        <v>7</v>
      </c>
    </row>
    <row r="39" spans="1:14" x14ac:dyDescent="0.2">
      <c r="A39" s="64">
        <v>25</v>
      </c>
      <c r="B39" s="71" t="s">
        <v>241</v>
      </c>
      <c r="C39" s="65" t="s">
        <v>240</v>
      </c>
      <c r="D39" s="71" t="s">
        <v>8</v>
      </c>
      <c r="E39" s="66">
        <v>5</v>
      </c>
      <c r="F39" s="105">
        <v>179.54</v>
      </c>
      <c r="G39" s="103">
        <f t="shared" si="4"/>
        <v>161.08328799999998</v>
      </c>
      <c r="H39" s="66">
        <f t="shared" si="5"/>
        <v>203.67</v>
      </c>
      <c r="I39" s="66">
        <f t="shared" si="2"/>
        <v>1018.3499999999999</v>
      </c>
      <c r="K39" s="66"/>
      <c r="L39" s="66"/>
      <c r="M39" s="66">
        <f t="shared" si="3"/>
        <v>0</v>
      </c>
      <c r="N39" s="66">
        <v>5</v>
      </c>
    </row>
    <row r="40" spans="1:14" ht="25.5" x14ac:dyDescent="0.2">
      <c r="A40" s="64">
        <v>26</v>
      </c>
      <c r="B40" s="71">
        <v>100868</v>
      </c>
      <c r="C40" s="65" t="s">
        <v>239</v>
      </c>
      <c r="D40" s="71" t="s">
        <v>8</v>
      </c>
      <c r="E40" s="66">
        <v>2</v>
      </c>
      <c r="F40" s="105">
        <v>362.43</v>
      </c>
      <c r="G40" s="103">
        <f t="shared" si="4"/>
        <v>325.17219599999999</v>
      </c>
      <c r="H40" s="66">
        <f t="shared" si="5"/>
        <v>411.15</v>
      </c>
      <c r="I40" s="66">
        <f t="shared" si="2"/>
        <v>822.3</v>
      </c>
      <c r="K40" s="66"/>
      <c r="L40" s="66"/>
      <c r="M40" s="66">
        <f t="shared" si="3"/>
        <v>0</v>
      </c>
      <c r="N40" s="66">
        <v>2</v>
      </c>
    </row>
    <row r="41" spans="1:14" ht="25.5" x14ac:dyDescent="0.2">
      <c r="A41" s="64">
        <v>27</v>
      </c>
      <c r="B41" s="71">
        <v>106766</v>
      </c>
      <c r="C41" s="65" t="s">
        <v>242</v>
      </c>
      <c r="D41" s="71" t="s">
        <v>8</v>
      </c>
      <c r="E41" s="66">
        <v>6</v>
      </c>
      <c r="F41" s="105">
        <v>65.52</v>
      </c>
      <c r="G41" s="103">
        <f t="shared" si="4"/>
        <v>58.784543999999997</v>
      </c>
      <c r="H41" s="66">
        <f t="shared" si="5"/>
        <v>74.33</v>
      </c>
      <c r="I41" s="66">
        <f t="shared" si="2"/>
        <v>445.98</v>
      </c>
      <c r="K41" s="66"/>
      <c r="L41" s="66"/>
      <c r="M41" s="66">
        <f t="shared" si="3"/>
        <v>0</v>
      </c>
      <c r="N41" s="66">
        <v>6</v>
      </c>
    </row>
    <row r="42" spans="1:14" ht="25.5" x14ac:dyDescent="0.2">
      <c r="A42" s="64">
        <v>28</v>
      </c>
      <c r="B42" s="71">
        <v>106765</v>
      </c>
      <c r="C42" s="65" t="s">
        <v>243</v>
      </c>
      <c r="D42" s="71" t="s">
        <v>8</v>
      </c>
      <c r="E42" s="66">
        <v>4</v>
      </c>
      <c r="F42" s="105">
        <v>65.52</v>
      </c>
      <c r="G42" s="103">
        <f t="shared" si="4"/>
        <v>58.784543999999997</v>
      </c>
      <c r="H42" s="66">
        <f t="shared" si="5"/>
        <v>74.33</v>
      </c>
      <c r="I42" s="66">
        <f t="shared" si="2"/>
        <v>297.32</v>
      </c>
      <c r="K42" s="66"/>
      <c r="L42" s="66"/>
      <c r="M42" s="66">
        <f t="shared" si="3"/>
        <v>0</v>
      </c>
      <c r="N42" s="66">
        <v>4</v>
      </c>
    </row>
    <row r="43" spans="1:14" ht="38.25" x14ac:dyDescent="0.2">
      <c r="A43" s="64">
        <v>29</v>
      </c>
      <c r="B43" s="71" t="s">
        <v>245</v>
      </c>
      <c r="C43" s="65" t="s">
        <v>244</v>
      </c>
      <c r="D43" s="71" t="s">
        <v>8</v>
      </c>
      <c r="E43" s="66">
        <v>4</v>
      </c>
      <c r="F43" s="105">
        <v>63.63</v>
      </c>
      <c r="G43" s="103">
        <f t="shared" si="4"/>
        <v>57.088836000000001</v>
      </c>
      <c r="H43" s="66">
        <f t="shared" si="5"/>
        <v>72.180000000000007</v>
      </c>
      <c r="I43" s="66">
        <f t="shared" si="2"/>
        <v>288.72000000000003</v>
      </c>
      <c r="K43" s="66"/>
      <c r="L43" s="66"/>
      <c r="M43" s="66">
        <f t="shared" si="3"/>
        <v>0</v>
      </c>
      <c r="N43" s="66">
        <v>4</v>
      </c>
    </row>
    <row r="44" spans="1:14" x14ac:dyDescent="0.2">
      <c r="A44" s="64"/>
      <c r="B44" s="71"/>
      <c r="C44" s="64"/>
      <c r="D44" s="71"/>
      <c r="E44" s="66"/>
      <c r="F44" s="105"/>
      <c r="G44" s="105"/>
      <c r="H44" s="64"/>
      <c r="I44" s="66"/>
      <c r="K44" s="66"/>
      <c r="L44" s="66"/>
      <c r="M44" s="66">
        <f t="shared" si="3"/>
        <v>0</v>
      </c>
      <c r="N44" s="66"/>
    </row>
    <row r="45" spans="1:14" x14ac:dyDescent="0.2">
      <c r="A45" s="78"/>
      <c r="B45" s="110"/>
      <c r="C45" s="79" t="s">
        <v>275</v>
      </c>
      <c r="D45" s="80"/>
      <c r="E45" s="81"/>
      <c r="F45" s="101"/>
      <c r="G45" s="101"/>
      <c r="H45" s="82"/>
      <c r="I45" s="92">
        <f>SUM(I47:I56)</f>
        <v>2041.57</v>
      </c>
      <c r="K45" s="81"/>
      <c r="L45" s="81"/>
      <c r="M45" s="66">
        <f t="shared" si="3"/>
        <v>0</v>
      </c>
      <c r="N45" s="81"/>
    </row>
    <row r="46" spans="1:14" x14ac:dyDescent="0.2">
      <c r="A46" s="64"/>
      <c r="B46" s="71"/>
      <c r="C46" s="77" t="s">
        <v>28</v>
      </c>
      <c r="D46" s="71"/>
      <c r="E46" s="66"/>
      <c r="F46" s="105"/>
      <c r="G46" s="105"/>
      <c r="H46" s="64"/>
      <c r="I46" s="66"/>
      <c r="K46" s="66"/>
      <c r="L46" s="66"/>
      <c r="M46" s="66">
        <f t="shared" si="3"/>
        <v>0</v>
      </c>
      <c r="N46" s="66"/>
    </row>
    <row r="47" spans="1:14" ht="38.25" x14ac:dyDescent="0.2">
      <c r="A47" s="64" t="s">
        <v>27</v>
      </c>
      <c r="B47" s="71" t="s">
        <v>37</v>
      </c>
      <c r="C47" s="65" t="s">
        <v>38</v>
      </c>
      <c r="D47" s="71" t="s">
        <v>24</v>
      </c>
      <c r="E47" s="66"/>
      <c r="F47" s="104">
        <v>33.151540000000004</v>
      </c>
      <c r="G47" s="104"/>
      <c r="H47" s="64">
        <v>41.92</v>
      </c>
      <c r="I47" s="66">
        <f t="shared" ref="I47" si="6">H47*E47</f>
        <v>0</v>
      </c>
      <c r="K47" s="66">
        <v>111.45</v>
      </c>
      <c r="L47" s="66"/>
      <c r="M47" s="66">
        <f t="shared" si="3"/>
        <v>111.45</v>
      </c>
      <c r="N47" s="66">
        <v>111.45</v>
      </c>
    </row>
    <row r="48" spans="1:14" x14ac:dyDescent="0.2">
      <c r="A48" s="64"/>
      <c r="B48" s="71"/>
      <c r="C48" s="67" t="s">
        <v>56</v>
      </c>
      <c r="D48" s="71"/>
      <c r="E48" s="66"/>
      <c r="F48" s="104"/>
      <c r="G48" s="104"/>
      <c r="H48" s="64"/>
      <c r="I48" s="66"/>
      <c r="K48" s="66"/>
      <c r="L48" s="66"/>
      <c r="M48" s="66">
        <f t="shared" si="3"/>
        <v>0</v>
      </c>
      <c r="N48" s="66"/>
    </row>
    <row r="49" spans="1:14" ht="76.5" x14ac:dyDescent="0.2">
      <c r="A49" s="64" t="s">
        <v>70</v>
      </c>
      <c r="B49" s="71" t="s">
        <v>68</v>
      </c>
      <c r="C49" s="65" t="s">
        <v>69</v>
      </c>
      <c r="D49" s="71" t="s">
        <v>63</v>
      </c>
      <c r="E49" s="66"/>
      <c r="F49" s="104">
        <v>196.71109999999999</v>
      </c>
      <c r="G49" s="104"/>
      <c r="H49" s="64">
        <v>248.72</v>
      </c>
      <c r="I49" s="66">
        <f t="shared" ref="I49:I56" si="7">H49*E49</f>
        <v>0</v>
      </c>
      <c r="K49" s="66">
        <v>3</v>
      </c>
      <c r="L49" s="66"/>
      <c r="M49" s="66">
        <f t="shared" si="3"/>
        <v>3</v>
      </c>
      <c r="N49" s="66">
        <v>3</v>
      </c>
    </row>
    <row r="50" spans="1:14" ht="63.75" x14ac:dyDescent="0.2">
      <c r="A50" s="64" t="s">
        <v>76</v>
      </c>
      <c r="B50" s="71" t="s">
        <v>75</v>
      </c>
      <c r="C50" s="65" t="s">
        <v>191</v>
      </c>
      <c r="D50" s="71" t="s">
        <v>73</v>
      </c>
      <c r="E50" s="66"/>
      <c r="F50" s="104">
        <v>123.63416000000001</v>
      </c>
      <c r="G50" s="104"/>
      <c r="H50" s="64">
        <v>156.32</v>
      </c>
      <c r="I50" s="66">
        <f t="shared" si="7"/>
        <v>0</v>
      </c>
      <c r="K50" s="66">
        <v>1</v>
      </c>
      <c r="L50" s="66"/>
      <c r="M50" s="66">
        <f t="shared" si="3"/>
        <v>1</v>
      </c>
      <c r="N50" s="66">
        <v>1</v>
      </c>
    </row>
    <row r="51" spans="1:14" x14ac:dyDescent="0.2">
      <c r="A51" s="64"/>
      <c r="B51" s="71"/>
      <c r="C51" s="67" t="s">
        <v>93</v>
      </c>
      <c r="D51" s="71" t="s">
        <v>3</v>
      </c>
      <c r="E51" s="66"/>
      <c r="F51" s="104"/>
      <c r="G51" s="104"/>
      <c r="H51" s="64"/>
      <c r="I51" s="66">
        <f t="shared" si="7"/>
        <v>0</v>
      </c>
      <c r="K51" s="66"/>
      <c r="L51" s="66"/>
      <c r="M51" s="66">
        <f t="shared" si="3"/>
        <v>0</v>
      </c>
      <c r="N51" s="66"/>
    </row>
    <row r="52" spans="1:14" ht="38.25" x14ac:dyDescent="0.2">
      <c r="A52" s="64" t="s">
        <v>102</v>
      </c>
      <c r="B52" s="71" t="s">
        <v>100</v>
      </c>
      <c r="C52" s="65" t="s">
        <v>101</v>
      </c>
      <c r="D52" s="71" t="s">
        <v>24</v>
      </c>
      <c r="E52" s="66"/>
      <c r="F52" s="104">
        <v>39.745959999999997</v>
      </c>
      <c r="G52" s="104"/>
      <c r="H52" s="64">
        <v>50.25</v>
      </c>
      <c r="I52" s="66">
        <f t="shared" si="7"/>
        <v>0</v>
      </c>
      <c r="K52" s="66">
        <v>11.51</v>
      </c>
      <c r="L52" s="66"/>
      <c r="M52" s="66">
        <f t="shared" si="3"/>
        <v>11.51</v>
      </c>
      <c r="N52" s="66">
        <v>11.51</v>
      </c>
    </row>
    <row r="53" spans="1:14" ht="51" x14ac:dyDescent="0.2">
      <c r="A53" s="64" t="s">
        <v>106</v>
      </c>
      <c r="B53" s="71" t="s">
        <v>104</v>
      </c>
      <c r="C53" s="65" t="s">
        <v>105</v>
      </c>
      <c r="D53" s="71" t="s">
        <v>24</v>
      </c>
      <c r="E53" s="66"/>
      <c r="F53" s="104">
        <v>80.380148000000005</v>
      </c>
      <c r="G53" s="104"/>
      <c r="H53" s="64">
        <v>101.63</v>
      </c>
      <c r="I53" s="66">
        <f t="shared" si="7"/>
        <v>0</v>
      </c>
      <c r="K53" s="66">
        <v>11.51</v>
      </c>
      <c r="L53" s="66"/>
      <c r="M53" s="66">
        <f t="shared" si="3"/>
        <v>11.51</v>
      </c>
      <c r="N53" s="66">
        <v>11.51</v>
      </c>
    </row>
    <row r="54" spans="1:14" x14ac:dyDescent="0.2">
      <c r="A54" s="64"/>
      <c r="B54" s="71"/>
      <c r="C54" s="67" t="s">
        <v>163</v>
      </c>
      <c r="D54" s="71" t="s">
        <v>3</v>
      </c>
      <c r="E54" s="66"/>
      <c r="F54" s="104"/>
      <c r="G54" s="104"/>
      <c r="H54" s="64"/>
      <c r="I54" s="66">
        <f t="shared" si="7"/>
        <v>0</v>
      </c>
      <c r="K54" s="66"/>
      <c r="L54" s="66"/>
      <c r="M54" s="66">
        <f t="shared" si="3"/>
        <v>0</v>
      </c>
      <c r="N54" s="66"/>
    </row>
    <row r="55" spans="1:14" ht="51" x14ac:dyDescent="0.2">
      <c r="A55" s="64" t="s">
        <v>164</v>
      </c>
      <c r="B55" s="71" t="s">
        <v>165</v>
      </c>
      <c r="C55" s="65" t="s">
        <v>166</v>
      </c>
      <c r="D55" s="71" t="s">
        <v>73</v>
      </c>
      <c r="E55" s="66">
        <v>2</v>
      </c>
      <c r="F55" s="104">
        <v>509.44810400000006</v>
      </c>
      <c r="G55" s="104"/>
      <c r="H55" s="64">
        <v>644.15</v>
      </c>
      <c r="I55" s="66">
        <f t="shared" si="7"/>
        <v>1288.3</v>
      </c>
      <c r="K55" s="66"/>
      <c r="L55" s="66"/>
      <c r="M55" s="66">
        <f t="shared" si="3"/>
        <v>0</v>
      </c>
      <c r="N55" s="66">
        <v>2</v>
      </c>
    </row>
    <row r="56" spans="1:14" ht="38.25" x14ac:dyDescent="0.2">
      <c r="A56" s="64" t="s">
        <v>167</v>
      </c>
      <c r="B56" s="71" t="s">
        <v>170</v>
      </c>
      <c r="C56" s="65" t="s">
        <v>171</v>
      </c>
      <c r="D56" s="71" t="s">
        <v>73</v>
      </c>
      <c r="E56" s="66">
        <v>3</v>
      </c>
      <c r="F56" s="104">
        <v>198.58624800000001</v>
      </c>
      <c r="G56" s="104"/>
      <c r="H56" s="64">
        <v>251.09</v>
      </c>
      <c r="I56" s="66">
        <f t="shared" si="7"/>
        <v>753.27</v>
      </c>
      <c r="K56" s="66"/>
      <c r="L56" s="66"/>
      <c r="M56" s="66">
        <f t="shared" si="3"/>
        <v>0</v>
      </c>
      <c r="N56" s="66">
        <v>3</v>
      </c>
    </row>
    <row r="57" spans="1:14" x14ac:dyDescent="0.2">
      <c r="A57" s="64"/>
      <c r="B57" s="71"/>
      <c r="C57" s="64"/>
      <c r="D57" s="71"/>
      <c r="E57" s="66"/>
      <c r="F57" s="105"/>
      <c r="G57" s="105"/>
      <c r="H57" s="64"/>
      <c r="I57" s="66"/>
      <c r="K57" s="66"/>
      <c r="L57" s="66"/>
      <c r="M57" s="66">
        <f t="shared" si="3"/>
        <v>0</v>
      </c>
      <c r="N57" s="66"/>
    </row>
    <row r="58" spans="1:14" x14ac:dyDescent="0.2">
      <c r="A58" s="83"/>
      <c r="B58" s="85"/>
      <c r="C58" s="84" t="s">
        <v>258</v>
      </c>
      <c r="D58" s="85"/>
      <c r="E58" s="86"/>
      <c r="F58" s="106"/>
      <c r="G58" s="106"/>
      <c r="H58" s="83"/>
      <c r="I58" s="94">
        <f>SUM(I59:I65)</f>
        <v>6390.5379999999996</v>
      </c>
      <c r="K58" s="86"/>
      <c r="L58" s="86"/>
      <c r="M58" s="66">
        <f t="shared" si="3"/>
        <v>0</v>
      </c>
      <c r="N58" s="86"/>
    </row>
    <row r="59" spans="1:14" ht="51" x14ac:dyDescent="0.2">
      <c r="A59" s="64" t="s">
        <v>113</v>
      </c>
      <c r="B59" s="71" t="s">
        <v>111</v>
      </c>
      <c r="C59" s="65" t="s">
        <v>112</v>
      </c>
      <c r="D59" s="71" t="s">
        <v>73</v>
      </c>
      <c r="E59" s="66"/>
      <c r="F59" s="104">
        <v>311.73214000000002</v>
      </c>
      <c r="G59" s="104"/>
      <c r="H59" s="64">
        <v>394.15</v>
      </c>
      <c r="I59" s="66"/>
      <c r="K59" s="66">
        <v>4</v>
      </c>
      <c r="L59" s="66"/>
      <c r="M59" s="66">
        <f t="shared" si="3"/>
        <v>4</v>
      </c>
      <c r="N59" s="66">
        <v>4</v>
      </c>
    </row>
    <row r="60" spans="1:14" ht="51" x14ac:dyDescent="0.2">
      <c r="A60" s="64" t="s">
        <v>116</v>
      </c>
      <c r="B60" s="71" t="s">
        <v>114</v>
      </c>
      <c r="C60" s="65" t="s">
        <v>115</v>
      </c>
      <c r="D60" s="71" t="s">
        <v>73</v>
      </c>
      <c r="E60" s="66"/>
      <c r="F60" s="104">
        <v>308.25100399999997</v>
      </c>
      <c r="G60" s="104"/>
      <c r="H60" s="64">
        <v>389.75</v>
      </c>
      <c r="I60" s="66"/>
      <c r="K60" s="66">
        <v>4</v>
      </c>
      <c r="L60" s="66"/>
      <c r="M60" s="66">
        <f t="shared" si="3"/>
        <v>4</v>
      </c>
      <c r="N60" s="66">
        <v>4</v>
      </c>
    </row>
    <row r="61" spans="1:14" ht="51" x14ac:dyDescent="0.2">
      <c r="A61" s="64" t="s">
        <v>121</v>
      </c>
      <c r="B61" s="71" t="s">
        <v>117</v>
      </c>
      <c r="C61" s="65" t="s">
        <v>118</v>
      </c>
      <c r="D61" s="71" t="s">
        <v>24</v>
      </c>
      <c r="E61" s="66">
        <f>17.7-2.3</f>
        <v>15.399999999999999</v>
      </c>
      <c r="F61" s="104">
        <v>328.19576000000001</v>
      </c>
      <c r="G61" s="104"/>
      <c r="H61" s="64">
        <v>414.97</v>
      </c>
      <c r="I61" s="66">
        <f t="shared" ref="I61" si="8">H61*E61</f>
        <v>6390.5379999999996</v>
      </c>
      <c r="K61" s="66">
        <v>2.2999999999999998</v>
      </c>
      <c r="L61" s="66"/>
      <c r="M61" s="66">
        <f t="shared" si="3"/>
        <v>2.2999999999999998</v>
      </c>
      <c r="N61" s="66">
        <v>17.7</v>
      </c>
    </row>
    <row r="62" spans="1:14" ht="51" x14ac:dyDescent="0.2">
      <c r="A62" s="64" t="s">
        <v>124</v>
      </c>
      <c r="B62" s="71" t="s">
        <v>119</v>
      </c>
      <c r="C62" s="65" t="s">
        <v>120</v>
      </c>
      <c r="D62" s="71" t="s">
        <v>24</v>
      </c>
      <c r="E62" s="66"/>
      <c r="F62" s="104">
        <v>401.48802799999999</v>
      </c>
      <c r="G62" s="104"/>
      <c r="H62" s="64">
        <v>507.64</v>
      </c>
      <c r="I62" s="66"/>
      <c r="K62" s="66">
        <v>8</v>
      </c>
      <c r="L62" s="66"/>
      <c r="M62" s="66">
        <f t="shared" si="3"/>
        <v>8</v>
      </c>
      <c r="N62" s="66">
        <v>8</v>
      </c>
    </row>
    <row r="63" spans="1:14" ht="63.75" x14ac:dyDescent="0.2">
      <c r="A63" s="64" t="s">
        <v>205</v>
      </c>
      <c r="B63" s="71" t="s">
        <v>122</v>
      </c>
      <c r="C63" s="65" t="s">
        <v>123</v>
      </c>
      <c r="D63" s="71" t="s">
        <v>73</v>
      </c>
      <c r="E63" s="66"/>
      <c r="F63" s="104">
        <v>101.903976</v>
      </c>
      <c r="G63" s="104"/>
      <c r="H63" s="64">
        <v>128.85</v>
      </c>
      <c r="I63" s="66"/>
      <c r="K63" s="66">
        <v>4</v>
      </c>
      <c r="L63" s="66"/>
      <c r="M63" s="66">
        <f t="shared" si="3"/>
        <v>4</v>
      </c>
      <c r="N63" s="66">
        <v>4</v>
      </c>
    </row>
    <row r="64" spans="1:14" ht="38.25" x14ac:dyDescent="0.2">
      <c r="A64" s="64" t="s">
        <v>206</v>
      </c>
      <c r="B64" s="71" t="s">
        <v>125</v>
      </c>
      <c r="C64" s="65" t="s">
        <v>126</v>
      </c>
      <c r="D64" s="71" t="s">
        <v>73</v>
      </c>
      <c r="E64" s="66"/>
      <c r="F64" s="104">
        <v>21.550743999999998</v>
      </c>
      <c r="G64" s="104"/>
      <c r="H64" s="64">
        <v>27.25</v>
      </c>
      <c r="I64" s="66"/>
      <c r="K64" s="66">
        <v>12</v>
      </c>
      <c r="L64" s="66"/>
      <c r="M64" s="66">
        <f t="shared" si="3"/>
        <v>12</v>
      </c>
      <c r="N64" s="66">
        <v>12</v>
      </c>
    </row>
    <row r="65" spans="1:14" ht="63.75" x14ac:dyDescent="0.2">
      <c r="A65" s="64" t="s">
        <v>175</v>
      </c>
      <c r="B65" s="71" t="s">
        <v>180</v>
      </c>
      <c r="C65" s="65" t="s">
        <v>181</v>
      </c>
      <c r="D65" s="71" t="s">
        <v>73</v>
      </c>
      <c r="E65" s="66"/>
      <c r="F65" s="104">
        <v>384.53992</v>
      </c>
      <c r="G65" s="104"/>
      <c r="H65" s="64">
        <v>486.21</v>
      </c>
      <c r="I65" s="66"/>
      <c r="K65" s="66">
        <v>3</v>
      </c>
      <c r="L65" s="66"/>
      <c r="M65" s="66">
        <f t="shared" si="3"/>
        <v>3</v>
      </c>
      <c r="N65" s="66">
        <v>3</v>
      </c>
    </row>
    <row r="66" spans="1:14" x14ac:dyDescent="0.2">
      <c r="A66" s="87"/>
      <c r="B66" s="89"/>
      <c r="C66" s="88" t="s">
        <v>281</v>
      </c>
      <c r="D66" s="89"/>
      <c r="E66" s="90"/>
      <c r="F66" s="107"/>
      <c r="G66" s="107"/>
      <c r="H66" s="88"/>
      <c r="I66" s="95">
        <f>I9+I45-I58</f>
        <v>27913.612000000001</v>
      </c>
      <c r="K66" s="76"/>
      <c r="L66" s="90"/>
      <c r="M66" s="66">
        <f t="shared" si="3"/>
        <v>0</v>
      </c>
      <c r="N66" s="90"/>
    </row>
    <row r="67" spans="1:14" x14ac:dyDescent="0.2">
      <c r="K67" s="90"/>
      <c r="L67" s="76"/>
      <c r="M67" s="76"/>
    </row>
    <row r="68" spans="1:14" x14ac:dyDescent="0.2">
      <c r="K68" s="76"/>
      <c r="L68" s="76"/>
      <c r="M68" s="76"/>
    </row>
    <row r="69" spans="1:14" x14ac:dyDescent="0.2">
      <c r="K69" s="76"/>
      <c r="L69" s="76"/>
      <c r="M69" s="76"/>
    </row>
    <row r="70" spans="1:14" x14ac:dyDescent="0.2">
      <c r="K70" s="76"/>
      <c r="L70" s="76"/>
      <c r="M70" s="76"/>
    </row>
  </sheetData>
  <mergeCells count="6">
    <mergeCell ref="A2:I2"/>
    <mergeCell ref="A3:I3"/>
    <mergeCell ref="A4:I4"/>
    <mergeCell ref="A5:I5"/>
    <mergeCell ref="A6:I6"/>
    <mergeCell ref="B7:C7"/>
  </mergeCells>
  <pageMargins left="0.31496062992125984" right="0.31496062992125984" top="0.59055118110236227" bottom="0.59055118110236227" header="0.31496062992125984" footer="0.31496062992125984"/>
  <pageSetup paperSize="9" orientation="landscape" verticalDpi="0" r:id="rId1"/>
  <rowBreaks count="2" manualBreakCount="2">
    <brk id="44" max="16383" man="1"/>
    <brk id="57"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6"/>
  <sheetViews>
    <sheetView topLeftCell="A61" workbookViewId="0">
      <selection activeCell="C17" sqref="C17"/>
    </sheetView>
  </sheetViews>
  <sheetFormatPr defaultRowHeight="12.75" x14ac:dyDescent="0.2"/>
  <cols>
    <col min="1" max="1" width="9.140625" style="5"/>
    <col min="2" max="2" width="9.28515625" style="114" bestFit="1" customWidth="1"/>
    <col min="3" max="3" width="57.28515625" style="5" customWidth="1"/>
    <col min="4" max="4" width="9.140625" style="114"/>
    <col min="5" max="5" width="12.140625" style="76" bestFit="1" customWidth="1"/>
    <col min="6" max="6" width="9.28515625" style="108" bestFit="1" customWidth="1"/>
    <col min="7" max="7" width="9.28515625" style="108" customWidth="1"/>
    <col min="8" max="8" width="9.140625" style="5"/>
    <col min="9" max="9" width="11.5703125" style="76" customWidth="1"/>
    <col min="10" max="11" width="9.140625" style="5"/>
    <col min="12" max="12" width="12.140625" style="76" bestFit="1" customWidth="1"/>
    <col min="13" max="16384" width="9.140625" style="5"/>
  </cols>
  <sheetData>
    <row r="1" spans="1:12" x14ac:dyDescent="0.2">
      <c r="A1" s="2"/>
      <c r="B1" s="69"/>
      <c r="C1" s="3"/>
      <c r="D1" s="69"/>
      <c r="E1" s="72"/>
      <c r="F1" s="98"/>
      <c r="G1" s="98"/>
      <c r="H1" s="3"/>
      <c r="I1" s="72"/>
      <c r="J1" s="4"/>
      <c r="L1" s="72"/>
    </row>
    <row r="2" spans="1:12" x14ac:dyDescent="0.2">
      <c r="A2" s="117" t="s">
        <v>276</v>
      </c>
      <c r="B2" s="117"/>
      <c r="C2" s="117"/>
      <c r="D2" s="117"/>
      <c r="E2" s="117"/>
      <c r="F2" s="117"/>
      <c r="G2" s="117"/>
      <c r="H2" s="117"/>
      <c r="I2" s="117"/>
      <c r="L2" s="5"/>
    </row>
    <row r="3" spans="1:12" x14ac:dyDescent="0.2">
      <c r="A3" s="117" t="s">
        <v>1</v>
      </c>
      <c r="B3" s="117"/>
      <c r="C3" s="117"/>
      <c r="D3" s="117"/>
      <c r="E3" s="117"/>
      <c r="F3" s="117"/>
      <c r="G3" s="117"/>
      <c r="H3" s="117"/>
      <c r="I3" s="117"/>
      <c r="L3" s="5"/>
    </row>
    <row r="4" spans="1:12" x14ac:dyDescent="0.2">
      <c r="A4" s="118" t="s">
        <v>213</v>
      </c>
      <c r="B4" s="118"/>
      <c r="C4" s="118"/>
      <c r="D4" s="118"/>
      <c r="E4" s="118"/>
      <c r="F4" s="118"/>
      <c r="G4" s="118"/>
      <c r="H4" s="118"/>
      <c r="I4" s="118"/>
      <c r="L4" s="5"/>
    </row>
    <row r="5" spans="1:12" x14ac:dyDescent="0.2">
      <c r="A5" s="119" t="s">
        <v>209</v>
      </c>
      <c r="B5" s="119"/>
      <c r="C5" s="119"/>
      <c r="D5" s="119"/>
      <c r="E5" s="119"/>
      <c r="F5" s="119"/>
      <c r="G5" s="119"/>
      <c r="H5" s="119"/>
      <c r="I5" s="119"/>
      <c r="L5" s="5"/>
    </row>
    <row r="6" spans="1:12" x14ac:dyDescent="0.2">
      <c r="A6" s="120" t="s">
        <v>277</v>
      </c>
      <c r="B6" s="120"/>
      <c r="C6" s="120"/>
      <c r="D6" s="120"/>
      <c r="E6" s="120"/>
      <c r="F6" s="120"/>
      <c r="G6" s="120"/>
      <c r="H6" s="120"/>
      <c r="I6" s="120"/>
      <c r="L6" s="5"/>
    </row>
    <row r="7" spans="1:12" x14ac:dyDescent="0.2">
      <c r="A7" s="6" t="s">
        <v>2</v>
      </c>
      <c r="B7" s="116">
        <v>46157</v>
      </c>
      <c r="C7" s="116"/>
      <c r="D7" s="13"/>
      <c r="E7" s="73"/>
      <c r="F7" s="99"/>
      <c r="G7" s="99"/>
      <c r="H7" s="15" t="s">
        <v>4</v>
      </c>
      <c r="I7" s="97">
        <v>0.26440000000000002</v>
      </c>
      <c r="L7" s="73"/>
    </row>
    <row r="8" spans="1:12" ht="51" x14ac:dyDescent="0.2">
      <c r="A8" s="17" t="s">
        <v>5</v>
      </c>
      <c r="B8" s="109" t="s">
        <v>6</v>
      </c>
      <c r="C8" s="19" t="s">
        <v>7</v>
      </c>
      <c r="D8" s="20" t="s">
        <v>8</v>
      </c>
      <c r="E8" s="74" t="s">
        <v>9</v>
      </c>
      <c r="F8" s="100" t="s">
        <v>10</v>
      </c>
      <c r="G8" s="100" t="s">
        <v>274</v>
      </c>
      <c r="H8" s="19" t="s">
        <v>11</v>
      </c>
      <c r="I8" s="91" t="s">
        <v>12</v>
      </c>
      <c r="L8" s="74" t="s">
        <v>9</v>
      </c>
    </row>
    <row r="9" spans="1:12" x14ac:dyDescent="0.2">
      <c r="A9" s="78"/>
      <c r="B9" s="110"/>
      <c r="C9" s="79" t="s">
        <v>251</v>
      </c>
      <c r="D9" s="80"/>
      <c r="E9" s="81"/>
      <c r="F9" s="101"/>
      <c r="G9" s="82">
        <v>0.8972</v>
      </c>
      <c r="H9" s="82"/>
      <c r="I9" s="92">
        <f>SUM(I11:I44)</f>
        <v>16049.177349999998</v>
      </c>
      <c r="L9" s="81"/>
    </row>
    <row r="10" spans="1:12" x14ac:dyDescent="0.2">
      <c r="A10" s="62"/>
      <c r="B10" s="111"/>
      <c r="C10" s="36" t="s">
        <v>247</v>
      </c>
      <c r="D10" s="70"/>
      <c r="E10" s="75"/>
      <c r="F10" s="102"/>
      <c r="G10" s="102"/>
      <c r="H10" s="63"/>
      <c r="I10" s="93"/>
      <c r="L10" s="75"/>
    </row>
    <row r="11" spans="1:12" ht="25.5" x14ac:dyDescent="0.2">
      <c r="A11" s="64">
        <v>1</v>
      </c>
      <c r="B11" s="71">
        <v>102253</v>
      </c>
      <c r="C11" s="65" t="s">
        <v>215</v>
      </c>
      <c r="D11" s="71" t="s">
        <v>26</v>
      </c>
      <c r="E11" s="66">
        <v>7.8</v>
      </c>
      <c r="F11" s="103">
        <v>732.7</v>
      </c>
      <c r="G11" s="103">
        <f t="shared" ref="G11:G22" si="0">F11*$G$9</f>
        <v>657.37844000000007</v>
      </c>
      <c r="H11" s="66">
        <f t="shared" ref="H11:H22" si="1">ROUND(G11*(1+$I$7),2)</f>
        <v>831.19</v>
      </c>
      <c r="I11" s="66">
        <f>H11*E11</f>
        <v>6483.2820000000002</v>
      </c>
      <c r="L11" s="66">
        <v>7.8</v>
      </c>
    </row>
    <row r="12" spans="1:12" x14ac:dyDescent="0.2">
      <c r="A12" s="64">
        <v>2</v>
      </c>
      <c r="B12" s="71">
        <v>98685</v>
      </c>
      <c r="C12" s="65" t="s">
        <v>262</v>
      </c>
      <c r="D12" s="71" t="s">
        <v>214</v>
      </c>
      <c r="E12" s="66">
        <f>12.65*1.5</f>
        <v>18.975000000000001</v>
      </c>
      <c r="F12" s="104">
        <v>69.33</v>
      </c>
      <c r="G12" s="103">
        <f t="shared" si="0"/>
        <v>62.202875999999996</v>
      </c>
      <c r="H12" s="66">
        <f t="shared" si="1"/>
        <v>78.650000000000006</v>
      </c>
      <c r="I12" s="66">
        <f t="shared" ref="I12:I43" si="2">H12*E12</f>
        <v>1492.3837500000002</v>
      </c>
      <c r="L12" s="66">
        <f>12.65*1.5</f>
        <v>18.975000000000001</v>
      </c>
    </row>
    <row r="13" spans="1:12" ht="51" x14ac:dyDescent="0.2">
      <c r="A13" s="64">
        <v>3</v>
      </c>
      <c r="B13" s="71" t="s">
        <v>216</v>
      </c>
      <c r="C13" s="65" t="s">
        <v>233</v>
      </c>
      <c r="D13" s="71" t="s">
        <v>214</v>
      </c>
      <c r="E13" s="66">
        <v>18</v>
      </c>
      <c r="F13" s="104">
        <v>49.14</v>
      </c>
      <c r="G13" s="103">
        <f t="shared" si="0"/>
        <v>44.088408000000001</v>
      </c>
      <c r="H13" s="66">
        <f t="shared" si="1"/>
        <v>55.75</v>
      </c>
      <c r="I13" s="66">
        <f t="shared" si="2"/>
        <v>1003.5</v>
      </c>
      <c r="L13" s="66">
        <v>18</v>
      </c>
    </row>
    <row r="14" spans="1:12" ht="25.5" x14ac:dyDescent="0.2">
      <c r="A14" s="64">
        <v>4</v>
      </c>
      <c r="B14" s="71" t="s">
        <v>226</v>
      </c>
      <c r="C14" s="65" t="s">
        <v>225</v>
      </c>
      <c r="D14" s="71" t="s">
        <v>26</v>
      </c>
      <c r="E14" s="66">
        <v>1.08</v>
      </c>
      <c r="F14" s="105">
        <v>325.23</v>
      </c>
      <c r="G14" s="103">
        <f t="shared" si="0"/>
        <v>291.796356</v>
      </c>
      <c r="H14" s="66">
        <f t="shared" si="1"/>
        <v>368.95</v>
      </c>
      <c r="I14" s="66">
        <f t="shared" si="2"/>
        <v>398.46600000000001</v>
      </c>
      <c r="L14" s="66">
        <v>1.08</v>
      </c>
    </row>
    <row r="15" spans="1:12" ht="25.5" x14ac:dyDescent="0.2">
      <c r="A15" s="64">
        <v>5</v>
      </c>
      <c r="B15" s="71" t="s">
        <v>218</v>
      </c>
      <c r="C15" s="65" t="s">
        <v>217</v>
      </c>
      <c r="D15" s="71" t="s">
        <v>219</v>
      </c>
      <c r="E15" s="66">
        <v>5</v>
      </c>
      <c r="F15" s="104">
        <v>130.38</v>
      </c>
      <c r="G15" s="103">
        <f t="shared" si="0"/>
        <v>116.97693599999999</v>
      </c>
      <c r="H15" s="66">
        <f t="shared" si="1"/>
        <v>147.91</v>
      </c>
      <c r="I15" s="66">
        <f t="shared" si="2"/>
        <v>739.55</v>
      </c>
      <c r="L15" s="66">
        <v>5</v>
      </c>
    </row>
    <row r="16" spans="1:12" ht="25.5" x14ac:dyDescent="0.2">
      <c r="A16" s="64">
        <v>6</v>
      </c>
      <c r="B16" s="71" t="s">
        <v>221</v>
      </c>
      <c r="C16" s="65" t="s">
        <v>220</v>
      </c>
      <c r="D16" s="71" t="s">
        <v>222</v>
      </c>
      <c r="E16" s="66">
        <v>1.5</v>
      </c>
      <c r="F16" s="104">
        <v>25.21</v>
      </c>
      <c r="G16" s="103">
        <f t="shared" si="0"/>
        <v>22.618411999999999</v>
      </c>
      <c r="H16" s="66">
        <f t="shared" si="1"/>
        <v>28.6</v>
      </c>
      <c r="I16" s="66">
        <f t="shared" si="2"/>
        <v>42.900000000000006</v>
      </c>
      <c r="L16" s="66">
        <v>1.5</v>
      </c>
    </row>
    <row r="17" spans="1:12" x14ac:dyDescent="0.2">
      <c r="A17" s="64"/>
      <c r="B17" s="71"/>
      <c r="C17" s="67" t="s">
        <v>246</v>
      </c>
      <c r="D17" s="71"/>
      <c r="E17" s="66"/>
      <c r="F17" s="104"/>
      <c r="G17" s="103">
        <f t="shared" si="0"/>
        <v>0</v>
      </c>
      <c r="H17" s="66">
        <f t="shared" si="1"/>
        <v>0</v>
      </c>
      <c r="I17" s="66">
        <f t="shared" si="2"/>
        <v>0</v>
      </c>
      <c r="L17" s="66"/>
    </row>
    <row r="18" spans="1:12" ht="38.25" x14ac:dyDescent="0.2">
      <c r="A18" s="64">
        <v>7</v>
      </c>
      <c r="B18" s="71">
        <v>104596</v>
      </c>
      <c r="C18" s="65" t="s">
        <v>266</v>
      </c>
      <c r="D18" s="71" t="s">
        <v>26</v>
      </c>
      <c r="E18" s="66">
        <v>31.16</v>
      </c>
      <c r="F18" s="104">
        <v>140.96</v>
      </c>
      <c r="G18" s="103">
        <f t="shared" si="0"/>
        <v>126.469312</v>
      </c>
      <c r="H18" s="66">
        <f t="shared" si="1"/>
        <v>159.91</v>
      </c>
      <c r="I18" s="66">
        <f t="shared" si="2"/>
        <v>4982.7955999999995</v>
      </c>
      <c r="L18" s="66">
        <v>31.16</v>
      </c>
    </row>
    <row r="19" spans="1:12" x14ac:dyDescent="0.2">
      <c r="A19" s="64"/>
      <c r="B19" s="71"/>
      <c r="C19" s="67" t="s">
        <v>248</v>
      </c>
      <c r="D19" s="71"/>
      <c r="E19" s="66"/>
      <c r="F19" s="104"/>
      <c r="G19" s="103">
        <f t="shared" si="0"/>
        <v>0</v>
      </c>
      <c r="H19" s="66">
        <f t="shared" si="1"/>
        <v>0</v>
      </c>
      <c r="I19" s="66">
        <f t="shared" si="2"/>
        <v>0</v>
      </c>
      <c r="L19" s="66"/>
    </row>
    <row r="20" spans="1:12" ht="38.25" x14ac:dyDescent="0.2">
      <c r="A20" s="64">
        <v>8</v>
      </c>
      <c r="B20" s="71" t="s">
        <v>223</v>
      </c>
      <c r="C20" s="65" t="s">
        <v>224</v>
      </c>
      <c r="D20" s="71" t="s">
        <v>26</v>
      </c>
      <c r="E20" s="66"/>
      <c r="F20" s="105">
        <v>78.73</v>
      </c>
      <c r="G20" s="103">
        <f t="shared" si="0"/>
        <v>70.636555999999999</v>
      </c>
      <c r="H20" s="66">
        <f t="shared" si="1"/>
        <v>89.31</v>
      </c>
      <c r="I20" s="66">
        <f t="shared" si="2"/>
        <v>0</v>
      </c>
      <c r="L20" s="66">
        <v>23.29</v>
      </c>
    </row>
    <row r="21" spans="1:12" ht="38.25" x14ac:dyDescent="0.2">
      <c r="A21" s="64">
        <v>9</v>
      </c>
      <c r="B21" s="71" t="s">
        <v>264</v>
      </c>
      <c r="C21" s="65" t="s">
        <v>263</v>
      </c>
      <c r="D21" s="71" t="s">
        <v>214</v>
      </c>
      <c r="E21" s="66"/>
      <c r="F21" s="105">
        <v>18.21</v>
      </c>
      <c r="G21" s="103">
        <f t="shared" si="0"/>
        <v>16.338011999999999</v>
      </c>
      <c r="H21" s="66">
        <f t="shared" si="1"/>
        <v>20.66</v>
      </c>
      <c r="I21" s="66">
        <f t="shared" si="2"/>
        <v>0</v>
      </c>
      <c r="L21" s="66">
        <v>35</v>
      </c>
    </row>
    <row r="22" spans="1:12" ht="51" x14ac:dyDescent="0.2">
      <c r="A22" s="64">
        <v>10</v>
      </c>
      <c r="B22" s="71">
        <v>104719</v>
      </c>
      <c r="C22" s="65" t="s">
        <v>267</v>
      </c>
      <c r="D22" s="71" t="s">
        <v>26</v>
      </c>
      <c r="E22" s="66"/>
      <c r="F22" s="105">
        <v>179.95</v>
      </c>
      <c r="G22" s="103">
        <f t="shared" si="0"/>
        <v>161.45113999999998</v>
      </c>
      <c r="H22" s="66">
        <f t="shared" si="1"/>
        <v>204.14</v>
      </c>
      <c r="I22" s="66">
        <f t="shared" si="2"/>
        <v>0</v>
      </c>
      <c r="L22" s="66">
        <f>2*0.8</f>
        <v>1.6</v>
      </c>
    </row>
    <row r="23" spans="1:12" x14ac:dyDescent="0.2">
      <c r="A23" s="64"/>
      <c r="B23" s="71"/>
      <c r="C23" s="67" t="s">
        <v>107</v>
      </c>
      <c r="D23" s="71"/>
      <c r="E23" s="66"/>
      <c r="F23" s="105"/>
      <c r="G23" s="103"/>
      <c r="H23" s="66"/>
      <c r="I23" s="66"/>
      <c r="L23" s="66"/>
    </row>
    <row r="24" spans="1:12" x14ac:dyDescent="0.2">
      <c r="A24" s="64">
        <v>11</v>
      </c>
      <c r="B24" s="71" t="s">
        <v>250</v>
      </c>
      <c r="C24" s="64" t="s">
        <v>227</v>
      </c>
      <c r="D24" s="71" t="s">
        <v>8</v>
      </c>
      <c r="E24" s="66"/>
      <c r="F24" s="105">
        <v>1635</v>
      </c>
      <c r="G24" s="103">
        <f t="shared" ref="G24:G43" si="3">F24*$G$9</f>
        <v>1466.922</v>
      </c>
      <c r="H24" s="66">
        <f t="shared" ref="H24:H43" si="4">ROUND(G24*(1+$I$7),2)</f>
        <v>1854.78</v>
      </c>
      <c r="I24" s="66">
        <f t="shared" si="2"/>
        <v>0</v>
      </c>
      <c r="L24" s="66">
        <v>8</v>
      </c>
    </row>
    <row r="25" spans="1:12" x14ac:dyDescent="0.2">
      <c r="A25" s="64">
        <v>12</v>
      </c>
      <c r="B25" s="71" t="s">
        <v>250</v>
      </c>
      <c r="C25" s="64" t="s">
        <v>228</v>
      </c>
      <c r="D25" s="71" t="s">
        <v>8</v>
      </c>
      <c r="E25" s="66"/>
      <c r="F25" s="105">
        <v>376</v>
      </c>
      <c r="G25" s="103">
        <f t="shared" si="3"/>
        <v>337.34719999999999</v>
      </c>
      <c r="H25" s="66">
        <f t="shared" si="4"/>
        <v>426.54</v>
      </c>
      <c r="I25" s="66">
        <f t="shared" si="2"/>
        <v>0</v>
      </c>
      <c r="L25" s="66">
        <v>4</v>
      </c>
    </row>
    <row r="26" spans="1:12" x14ac:dyDescent="0.2">
      <c r="A26" s="64">
        <v>13</v>
      </c>
      <c r="B26" s="71" t="s">
        <v>250</v>
      </c>
      <c r="C26" s="64" t="s">
        <v>229</v>
      </c>
      <c r="D26" s="71" t="s">
        <v>8</v>
      </c>
      <c r="E26" s="66"/>
      <c r="F26" s="105">
        <v>423</v>
      </c>
      <c r="G26" s="103">
        <f t="shared" si="3"/>
        <v>379.51560000000001</v>
      </c>
      <c r="H26" s="66">
        <f t="shared" si="4"/>
        <v>479.86</v>
      </c>
      <c r="I26" s="66">
        <f t="shared" si="2"/>
        <v>0</v>
      </c>
      <c r="L26" s="66">
        <v>1</v>
      </c>
    </row>
    <row r="27" spans="1:12" x14ac:dyDescent="0.2">
      <c r="A27" s="64">
        <v>14</v>
      </c>
      <c r="B27" s="71" t="s">
        <v>250</v>
      </c>
      <c r="C27" s="64" t="s">
        <v>230</v>
      </c>
      <c r="D27" s="71" t="s">
        <v>8</v>
      </c>
      <c r="E27" s="66"/>
      <c r="F27" s="105">
        <v>1234</v>
      </c>
      <c r="G27" s="103">
        <f t="shared" si="3"/>
        <v>1107.1448</v>
      </c>
      <c r="H27" s="66">
        <f t="shared" si="4"/>
        <v>1399.87</v>
      </c>
      <c r="I27" s="66">
        <f t="shared" si="2"/>
        <v>0</v>
      </c>
      <c r="L27" s="66">
        <v>1</v>
      </c>
    </row>
    <row r="28" spans="1:12" x14ac:dyDescent="0.2">
      <c r="A28" s="64">
        <v>15</v>
      </c>
      <c r="B28" s="71" t="s">
        <v>250</v>
      </c>
      <c r="C28" s="64" t="s">
        <v>231</v>
      </c>
      <c r="D28" s="71" t="s">
        <v>8</v>
      </c>
      <c r="E28" s="66"/>
      <c r="F28" s="105">
        <v>1115</v>
      </c>
      <c r="G28" s="103">
        <f t="shared" si="3"/>
        <v>1000.378</v>
      </c>
      <c r="H28" s="66">
        <f t="shared" si="4"/>
        <v>1264.8800000000001</v>
      </c>
      <c r="I28" s="66">
        <f t="shared" si="2"/>
        <v>0</v>
      </c>
      <c r="L28" s="66">
        <v>4</v>
      </c>
    </row>
    <row r="29" spans="1:12" x14ac:dyDescent="0.2">
      <c r="A29" s="64">
        <v>16</v>
      </c>
      <c r="B29" s="71" t="s">
        <v>250</v>
      </c>
      <c r="C29" s="64" t="s">
        <v>232</v>
      </c>
      <c r="D29" s="71" t="s">
        <v>8</v>
      </c>
      <c r="E29" s="66"/>
      <c r="F29" s="105">
        <v>636</v>
      </c>
      <c r="G29" s="103">
        <f t="shared" si="3"/>
        <v>570.61919999999998</v>
      </c>
      <c r="H29" s="66">
        <f t="shared" si="4"/>
        <v>721.49</v>
      </c>
      <c r="I29" s="66">
        <f t="shared" si="2"/>
        <v>0</v>
      </c>
      <c r="L29" s="66">
        <v>4</v>
      </c>
    </row>
    <row r="30" spans="1:12" x14ac:dyDescent="0.2">
      <c r="A30" s="64"/>
      <c r="B30" s="71"/>
      <c r="C30" s="68" t="s">
        <v>249</v>
      </c>
      <c r="D30" s="71"/>
      <c r="E30" s="66"/>
      <c r="F30" s="105"/>
      <c r="G30" s="103"/>
      <c r="H30" s="66"/>
      <c r="I30" s="66"/>
      <c r="L30" s="66"/>
    </row>
    <row r="31" spans="1:12" ht="25.5" x14ac:dyDescent="0.2">
      <c r="A31" s="64">
        <v>17</v>
      </c>
      <c r="B31" s="71" t="s">
        <v>235</v>
      </c>
      <c r="C31" s="65" t="s">
        <v>234</v>
      </c>
      <c r="D31" s="71" t="s">
        <v>8</v>
      </c>
      <c r="E31" s="66"/>
      <c r="F31" s="105">
        <v>1557.89</v>
      </c>
      <c r="G31" s="103">
        <f t="shared" si="3"/>
        <v>1397.738908</v>
      </c>
      <c r="H31" s="66">
        <f t="shared" si="4"/>
        <v>1767.3</v>
      </c>
      <c r="I31" s="66">
        <f t="shared" si="2"/>
        <v>0</v>
      </c>
      <c r="L31" s="66">
        <v>1</v>
      </c>
    </row>
    <row r="32" spans="1:12" ht="25.5" x14ac:dyDescent="0.2">
      <c r="A32" s="64">
        <v>18</v>
      </c>
      <c r="B32" s="71">
        <v>86874</v>
      </c>
      <c r="C32" s="65" t="s">
        <v>237</v>
      </c>
      <c r="D32" s="71" t="s">
        <v>8</v>
      </c>
      <c r="E32" s="66"/>
      <c r="F32" s="105">
        <v>565.49</v>
      </c>
      <c r="G32" s="103">
        <f t="shared" si="3"/>
        <v>507.35762800000003</v>
      </c>
      <c r="H32" s="66">
        <f t="shared" si="4"/>
        <v>641.5</v>
      </c>
      <c r="I32" s="66">
        <f t="shared" si="2"/>
        <v>0</v>
      </c>
      <c r="L32" s="66">
        <v>1</v>
      </c>
    </row>
    <row r="33" spans="1:12" ht="25.5" x14ac:dyDescent="0.2">
      <c r="A33" s="64">
        <v>19</v>
      </c>
      <c r="B33" s="71">
        <v>86901</v>
      </c>
      <c r="C33" s="65" t="s">
        <v>265</v>
      </c>
      <c r="D33" s="71" t="s">
        <v>8</v>
      </c>
      <c r="E33" s="66">
        <v>5</v>
      </c>
      <c r="F33" s="105">
        <v>159.78</v>
      </c>
      <c r="G33" s="103">
        <f t="shared" si="3"/>
        <v>143.35461599999999</v>
      </c>
      <c r="H33" s="66">
        <f t="shared" si="4"/>
        <v>181.26</v>
      </c>
      <c r="I33" s="66">
        <f t="shared" si="2"/>
        <v>906.3</v>
      </c>
      <c r="L33" s="66">
        <v>5</v>
      </c>
    </row>
    <row r="34" spans="1:12" ht="25.5" x14ac:dyDescent="0.2">
      <c r="A34" s="64">
        <v>20</v>
      </c>
      <c r="B34" s="71">
        <v>86914</v>
      </c>
      <c r="C34" s="65" t="s">
        <v>252</v>
      </c>
      <c r="D34" s="71" t="s">
        <v>8</v>
      </c>
      <c r="E34" s="66"/>
      <c r="F34" s="105">
        <v>100.96</v>
      </c>
      <c r="G34" s="103">
        <f t="shared" si="3"/>
        <v>90.581311999999997</v>
      </c>
      <c r="H34" s="66">
        <f t="shared" si="4"/>
        <v>114.53</v>
      </c>
      <c r="I34" s="66">
        <f t="shared" si="2"/>
        <v>0</v>
      </c>
      <c r="L34" s="66">
        <v>1</v>
      </c>
    </row>
    <row r="35" spans="1:12" ht="25.5" x14ac:dyDescent="0.2">
      <c r="A35" s="64">
        <v>21</v>
      </c>
      <c r="B35" s="71" t="s">
        <v>236</v>
      </c>
      <c r="C35" s="65" t="s">
        <v>256</v>
      </c>
      <c r="D35" s="71" t="s">
        <v>8</v>
      </c>
      <c r="E35" s="66"/>
      <c r="F35" s="105">
        <v>57.24</v>
      </c>
      <c r="G35" s="103">
        <f t="shared" si="3"/>
        <v>51.355727999999999</v>
      </c>
      <c r="H35" s="66">
        <f t="shared" si="4"/>
        <v>64.930000000000007</v>
      </c>
      <c r="I35" s="66">
        <f t="shared" si="2"/>
        <v>0</v>
      </c>
      <c r="L35" s="66">
        <v>1</v>
      </c>
    </row>
    <row r="36" spans="1:12" ht="25.5" x14ac:dyDescent="0.2">
      <c r="A36" s="64">
        <v>22</v>
      </c>
      <c r="B36" s="71" t="s">
        <v>254</v>
      </c>
      <c r="C36" s="65" t="s">
        <v>255</v>
      </c>
      <c r="D36" s="71" t="s">
        <v>8</v>
      </c>
      <c r="E36" s="66"/>
      <c r="F36" s="105">
        <v>48.33</v>
      </c>
      <c r="G36" s="103">
        <f t="shared" si="3"/>
        <v>43.361675999999996</v>
      </c>
      <c r="H36" s="66">
        <f t="shared" si="4"/>
        <v>54.83</v>
      </c>
      <c r="I36" s="66">
        <f t="shared" si="2"/>
        <v>0</v>
      </c>
      <c r="L36" s="66">
        <v>1</v>
      </c>
    </row>
    <row r="37" spans="1:12" x14ac:dyDescent="0.2">
      <c r="A37" s="64">
        <v>23</v>
      </c>
      <c r="B37" s="71" t="s">
        <v>253</v>
      </c>
      <c r="C37" s="64" t="s">
        <v>257</v>
      </c>
      <c r="D37" s="71" t="s">
        <v>8</v>
      </c>
      <c r="E37" s="66"/>
      <c r="F37" s="105">
        <v>46.41</v>
      </c>
      <c r="G37" s="103">
        <f t="shared" si="3"/>
        <v>41.639052</v>
      </c>
      <c r="H37" s="66">
        <f t="shared" si="4"/>
        <v>52.65</v>
      </c>
      <c r="I37" s="66">
        <f t="shared" si="2"/>
        <v>0</v>
      </c>
      <c r="L37" s="66">
        <v>5</v>
      </c>
    </row>
    <row r="38" spans="1:12" ht="25.5" x14ac:dyDescent="0.2">
      <c r="A38" s="64">
        <v>24</v>
      </c>
      <c r="B38" s="71">
        <v>86883</v>
      </c>
      <c r="C38" s="65" t="s">
        <v>238</v>
      </c>
      <c r="D38" s="71" t="s">
        <v>8</v>
      </c>
      <c r="E38" s="66"/>
      <c r="F38" s="105">
        <v>14.35</v>
      </c>
      <c r="G38" s="103">
        <f t="shared" si="3"/>
        <v>12.87482</v>
      </c>
      <c r="H38" s="66">
        <f t="shared" si="4"/>
        <v>16.28</v>
      </c>
      <c r="I38" s="66">
        <f t="shared" si="2"/>
        <v>0</v>
      </c>
      <c r="L38" s="66">
        <v>7</v>
      </c>
    </row>
    <row r="39" spans="1:12" x14ac:dyDescent="0.2">
      <c r="A39" s="64">
        <v>25</v>
      </c>
      <c r="B39" s="71" t="s">
        <v>241</v>
      </c>
      <c r="C39" s="65" t="s">
        <v>240</v>
      </c>
      <c r="D39" s="71" t="s">
        <v>8</v>
      </c>
      <c r="E39" s="66"/>
      <c r="F39" s="105">
        <v>179.54</v>
      </c>
      <c r="G39" s="103">
        <f t="shared" si="3"/>
        <v>161.08328799999998</v>
      </c>
      <c r="H39" s="66">
        <f t="shared" si="4"/>
        <v>203.67</v>
      </c>
      <c r="I39" s="66">
        <f t="shared" si="2"/>
        <v>0</v>
      </c>
      <c r="L39" s="66">
        <v>5</v>
      </c>
    </row>
    <row r="40" spans="1:12" ht="25.5" x14ac:dyDescent="0.2">
      <c r="A40" s="64">
        <v>26</v>
      </c>
      <c r="B40" s="71">
        <v>100868</v>
      </c>
      <c r="C40" s="65" t="s">
        <v>239</v>
      </c>
      <c r="D40" s="71" t="s">
        <v>8</v>
      </c>
      <c r="E40" s="66"/>
      <c r="F40" s="105">
        <v>362.43</v>
      </c>
      <c r="G40" s="103">
        <f t="shared" si="3"/>
        <v>325.17219599999999</v>
      </c>
      <c r="H40" s="66">
        <f t="shared" si="4"/>
        <v>411.15</v>
      </c>
      <c r="I40" s="66">
        <f t="shared" si="2"/>
        <v>0</v>
      </c>
      <c r="L40" s="66">
        <v>2</v>
      </c>
    </row>
    <row r="41" spans="1:12" ht="25.5" x14ac:dyDescent="0.2">
      <c r="A41" s="64">
        <v>27</v>
      </c>
      <c r="B41" s="71">
        <v>106766</v>
      </c>
      <c r="C41" s="65" t="s">
        <v>242</v>
      </c>
      <c r="D41" s="71" t="s">
        <v>8</v>
      </c>
      <c r="E41" s="66"/>
      <c r="F41" s="105">
        <v>65.52</v>
      </c>
      <c r="G41" s="103">
        <f t="shared" si="3"/>
        <v>58.784543999999997</v>
      </c>
      <c r="H41" s="66">
        <f t="shared" si="4"/>
        <v>74.33</v>
      </c>
      <c r="I41" s="66">
        <f t="shared" si="2"/>
        <v>0</v>
      </c>
      <c r="L41" s="66">
        <v>6</v>
      </c>
    </row>
    <row r="42" spans="1:12" ht="25.5" x14ac:dyDescent="0.2">
      <c r="A42" s="64">
        <v>28</v>
      </c>
      <c r="B42" s="71">
        <v>106765</v>
      </c>
      <c r="C42" s="65" t="s">
        <v>243</v>
      </c>
      <c r="D42" s="71" t="s">
        <v>8</v>
      </c>
      <c r="E42" s="66"/>
      <c r="F42" s="105">
        <v>65.52</v>
      </c>
      <c r="G42" s="103">
        <f t="shared" si="3"/>
        <v>58.784543999999997</v>
      </c>
      <c r="H42" s="66">
        <f t="shared" si="4"/>
        <v>74.33</v>
      </c>
      <c r="I42" s="66">
        <f t="shared" si="2"/>
        <v>0</v>
      </c>
      <c r="L42" s="66">
        <v>4</v>
      </c>
    </row>
    <row r="43" spans="1:12" ht="38.25" x14ac:dyDescent="0.2">
      <c r="A43" s="64">
        <v>29</v>
      </c>
      <c r="B43" s="71" t="s">
        <v>245</v>
      </c>
      <c r="C43" s="65" t="s">
        <v>244</v>
      </c>
      <c r="D43" s="71" t="s">
        <v>8</v>
      </c>
      <c r="E43" s="66"/>
      <c r="F43" s="105">
        <v>63.63</v>
      </c>
      <c r="G43" s="103">
        <f t="shared" si="3"/>
        <v>57.088836000000001</v>
      </c>
      <c r="H43" s="66">
        <f t="shared" si="4"/>
        <v>72.180000000000007</v>
      </c>
      <c r="I43" s="66">
        <f t="shared" si="2"/>
        <v>0</v>
      </c>
      <c r="L43" s="66">
        <v>4</v>
      </c>
    </row>
    <row r="44" spans="1:12" x14ac:dyDescent="0.2">
      <c r="A44" s="64"/>
      <c r="B44" s="71"/>
      <c r="C44" s="64"/>
      <c r="D44" s="71"/>
      <c r="E44" s="66"/>
      <c r="F44" s="105"/>
      <c r="G44" s="105"/>
      <c r="H44" s="64"/>
      <c r="I44" s="66"/>
      <c r="L44" s="66"/>
    </row>
    <row r="45" spans="1:12" x14ac:dyDescent="0.2">
      <c r="A45" s="78"/>
      <c r="B45" s="110"/>
      <c r="C45" s="79" t="s">
        <v>275</v>
      </c>
      <c r="D45" s="80"/>
      <c r="E45" s="81"/>
      <c r="F45" s="101"/>
      <c r="G45" s="101"/>
      <c r="H45" s="82"/>
      <c r="I45" s="92">
        <f>SUM(I47:I56)</f>
        <v>0</v>
      </c>
      <c r="L45" s="81"/>
    </row>
    <row r="46" spans="1:12" x14ac:dyDescent="0.2">
      <c r="A46" s="64"/>
      <c r="B46" s="71"/>
      <c r="C46" s="77" t="s">
        <v>28</v>
      </c>
      <c r="D46" s="71"/>
      <c r="E46" s="66"/>
      <c r="F46" s="105"/>
      <c r="G46" s="105"/>
      <c r="H46" s="64"/>
      <c r="I46" s="66"/>
      <c r="L46" s="66"/>
    </row>
    <row r="47" spans="1:12" ht="38.25" x14ac:dyDescent="0.2">
      <c r="A47" s="64" t="s">
        <v>27</v>
      </c>
      <c r="B47" s="71" t="s">
        <v>37</v>
      </c>
      <c r="C47" s="65" t="s">
        <v>38</v>
      </c>
      <c r="D47" s="71" t="s">
        <v>24</v>
      </c>
      <c r="E47" s="66"/>
      <c r="F47" s="104">
        <v>33.151540000000004</v>
      </c>
      <c r="G47" s="104"/>
      <c r="H47" s="64">
        <v>41.92</v>
      </c>
      <c r="I47" s="66">
        <f t="shared" ref="I47" si="5">H47*E47</f>
        <v>0</v>
      </c>
      <c r="L47" s="66">
        <v>111.45</v>
      </c>
    </row>
    <row r="48" spans="1:12" x14ac:dyDescent="0.2">
      <c r="A48" s="64"/>
      <c r="B48" s="71"/>
      <c r="C48" s="67" t="s">
        <v>56</v>
      </c>
      <c r="D48" s="71"/>
      <c r="E48" s="66"/>
      <c r="F48" s="104"/>
      <c r="G48" s="104"/>
      <c r="H48" s="64"/>
      <c r="I48" s="66"/>
      <c r="L48" s="66"/>
    </row>
    <row r="49" spans="1:12" ht="76.5" x14ac:dyDescent="0.2">
      <c r="A49" s="64" t="s">
        <v>70</v>
      </c>
      <c r="B49" s="71" t="s">
        <v>68</v>
      </c>
      <c r="C49" s="65" t="s">
        <v>69</v>
      </c>
      <c r="D49" s="71" t="s">
        <v>63</v>
      </c>
      <c r="E49" s="66"/>
      <c r="F49" s="104">
        <v>196.71109999999999</v>
      </c>
      <c r="G49" s="104"/>
      <c r="H49" s="64">
        <v>248.72</v>
      </c>
      <c r="I49" s="66">
        <f t="shared" ref="I49:I56" si="6">H49*E49</f>
        <v>0</v>
      </c>
      <c r="L49" s="66">
        <v>3</v>
      </c>
    </row>
    <row r="50" spans="1:12" ht="63.75" x14ac:dyDescent="0.2">
      <c r="A50" s="64" t="s">
        <v>76</v>
      </c>
      <c r="B50" s="71" t="s">
        <v>75</v>
      </c>
      <c r="C50" s="65" t="s">
        <v>191</v>
      </c>
      <c r="D50" s="71" t="s">
        <v>73</v>
      </c>
      <c r="E50" s="66"/>
      <c r="F50" s="104">
        <v>123.63416000000001</v>
      </c>
      <c r="G50" s="104"/>
      <c r="H50" s="64">
        <v>156.32</v>
      </c>
      <c r="I50" s="66">
        <f t="shared" si="6"/>
        <v>0</v>
      </c>
      <c r="L50" s="66">
        <v>1</v>
      </c>
    </row>
    <row r="51" spans="1:12" x14ac:dyDescent="0.2">
      <c r="A51" s="64"/>
      <c r="B51" s="71"/>
      <c r="C51" s="67" t="s">
        <v>93</v>
      </c>
      <c r="D51" s="71" t="s">
        <v>3</v>
      </c>
      <c r="E51" s="66"/>
      <c r="F51" s="104"/>
      <c r="G51" s="104"/>
      <c r="H51" s="64"/>
      <c r="I51" s="66">
        <f t="shared" si="6"/>
        <v>0</v>
      </c>
      <c r="L51" s="66"/>
    </row>
    <row r="52" spans="1:12" ht="38.25" x14ac:dyDescent="0.2">
      <c r="A52" s="64" t="s">
        <v>102</v>
      </c>
      <c r="B52" s="71" t="s">
        <v>100</v>
      </c>
      <c r="C52" s="65" t="s">
        <v>101</v>
      </c>
      <c r="D52" s="71" t="s">
        <v>24</v>
      </c>
      <c r="E52" s="66"/>
      <c r="F52" s="104">
        <v>39.745959999999997</v>
      </c>
      <c r="G52" s="104"/>
      <c r="H52" s="64">
        <v>50.25</v>
      </c>
      <c r="I52" s="66">
        <f t="shared" si="6"/>
        <v>0</v>
      </c>
      <c r="L52" s="66">
        <v>11.51</v>
      </c>
    </row>
    <row r="53" spans="1:12" ht="51" x14ac:dyDescent="0.2">
      <c r="A53" s="64" t="s">
        <v>106</v>
      </c>
      <c r="B53" s="71" t="s">
        <v>104</v>
      </c>
      <c r="C53" s="65" t="s">
        <v>105</v>
      </c>
      <c r="D53" s="71" t="s">
        <v>24</v>
      </c>
      <c r="E53" s="66"/>
      <c r="F53" s="104">
        <v>80.380148000000005</v>
      </c>
      <c r="G53" s="104"/>
      <c r="H53" s="64">
        <v>101.63</v>
      </c>
      <c r="I53" s="66">
        <f t="shared" si="6"/>
        <v>0</v>
      </c>
      <c r="L53" s="66">
        <v>11.51</v>
      </c>
    </row>
    <row r="54" spans="1:12" x14ac:dyDescent="0.2">
      <c r="A54" s="64"/>
      <c r="B54" s="71"/>
      <c r="C54" s="67" t="s">
        <v>163</v>
      </c>
      <c r="D54" s="71" t="s">
        <v>3</v>
      </c>
      <c r="E54" s="66"/>
      <c r="F54" s="104"/>
      <c r="G54" s="104"/>
      <c r="H54" s="64"/>
      <c r="I54" s="66">
        <f t="shared" si="6"/>
        <v>0</v>
      </c>
      <c r="L54" s="66"/>
    </row>
    <row r="55" spans="1:12" ht="51" x14ac:dyDescent="0.2">
      <c r="A55" s="64" t="s">
        <v>164</v>
      </c>
      <c r="B55" s="71" t="s">
        <v>165</v>
      </c>
      <c r="C55" s="65" t="s">
        <v>166</v>
      </c>
      <c r="D55" s="71" t="s">
        <v>73</v>
      </c>
      <c r="E55" s="66"/>
      <c r="F55" s="104">
        <v>509.44810400000006</v>
      </c>
      <c r="G55" s="104"/>
      <c r="H55" s="64">
        <v>644.15</v>
      </c>
      <c r="I55" s="66">
        <f t="shared" si="6"/>
        <v>0</v>
      </c>
      <c r="L55" s="66">
        <v>2</v>
      </c>
    </row>
    <row r="56" spans="1:12" ht="38.25" x14ac:dyDescent="0.2">
      <c r="A56" s="64" t="s">
        <v>167</v>
      </c>
      <c r="B56" s="71" t="s">
        <v>170</v>
      </c>
      <c r="C56" s="65" t="s">
        <v>171</v>
      </c>
      <c r="D56" s="71" t="s">
        <v>73</v>
      </c>
      <c r="E56" s="66"/>
      <c r="F56" s="104">
        <v>198.58624800000001</v>
      </c>
      <c r="G56" s="104"/>
      <c r="H56" s="64">
        <v>251.09</v>
      </c>
      <c r="I56" s="66">
        <f t="shared" si="6"/>
        <v>0</v>
      </c>
      <c r="L56" s="66">
        <v>3</v>
      </c>
    </row>
    <row r="57" spans="1:12" x14ac:dyDescent="0.2">
      <c r="A57" s="64"/>
      <c r="B57" s="71"/>
      <c r="C57" s="64"/>
      <c r="D57" s="71"/>
      <c r="E57" s="66"/>
      <c r="F57" s="105"/>
      <c r="G57" s="105"/>
      <c r="H57" s="64"/>
      <c r="I57" s="66"/>
      <c r="L57" s="66"/>
    </row>
    <row r="58" spans="1:12" x14ac:dyDescent="0.2">
      <c r="A58" s="83"/>
      <c r="B58" s="85"/>
      <c r="C58" s="84" t="s">
        <v>258</v>
      </c>
      <c r="D58" s="85"/>
      <c r="E58" s="86"/>
      <c r="F58" s="106"/>
      <c r="G58" s="106"/>
      <c r="H58" s="83"/>
      <c r="I58" s="94">
        <f>SUM(I59:I65)</f>
        <v>0</v>
      </c>
      <c r="L58" s="86"/>
    </row>
    <row r="59" spans="1:12" ht="51" x14ac:dyDescent="0.2">
      <c r="A59" s="64" t="s">
        <v>113</v>
      </c>
      <c r="B59" s="71" t="s">
        <v>111</v>
      </c>
      <c r="C59" s="65" t="s">
        <v>112</v>
      </c>
      <c r="D59" s="71" t="s">
        <v>73</v>
      </c>
      <c r="E59" s="66"/>
      <c r="F59" s="104">
        <v>311.73214000000002</v>
      </c>
      <c r="G59" s="104"/>
      <c r="H59" s="64">
        <v>394.15</v>
      </c>
      <c r="I59" s="66"/>
      <c r="L59" s="66">
        <v>4</v>
      </c>
    </row>
    <row r="60" spans="1:12" ht="51" x14ac:dyDescent="0.2">
      <c r="A60" s="64" t="s">
        <v>116</v>
      </c>
      <c r="B60" s="71" t="s">
        <v>114</v>
      </c>
      <c r="C60" s="65" t="s">
        <v>115</v>
      </c>
      <c r="D60" s="71" t="s">
        <v>73</v>
      </c>
      <c r="E60" s="66"/>
      <c r="F60" s="104">
        <v>308.25100399999997</v>
      </c>
      <c r="G60" s="104"/>
      <c r="H60" s="64">
        <v>389.75</v>
      </c>
      <c r="I60" s="66"/>
      <c r="L60" s="66">
        <v>4</v>
      </c>
    </row>
    <row r="61" spans="1:12" ht="51" x14ac:dyDescent="0.2">
      <c r="A61" s="64" t="s">
        <v>121</v>
      </c>
      <c r="B61" s="71" t="s">
        <v>117</v>
      </c>
      <c r="C61" s="65" t="s">
        <v>118</v>
      </c>
      <c r="D61" s="71" t="s">
        <v>24</v>
      </c>
      <c r="E61" s="66"/>
      <c r="F61" s="104">
        <v>328.19576000000001</v>
      </c>
      <c r="G61" s="104"/>
      <c r="H61" s="64">
        <v>414.97</v>
      </c>
      <c r="I61" s="66"/>
      <c r="L61" s="66">
        <v>17.7</v>
      </c>
    </row>
    <row r="62" spans="1:12" ht="51" x14ac:dyDescent="0.2">
      <c r="A62" s="64" t="s">
        <v>124</v>
      </c>
      <c r="B62" s="71" t="s">
        <v>119</v>
      </c>
      <c r="C62" s="65" t="s">
        <v>120</v>
      </c>
      <c r="D62" s="71" t="s">
        <v>24</v>
      </c>
      <c r="E62" s="66"/>
      <c r="F62" s="104">
        <v>401.48802799999999</v>
      </c>
      <c r="G62" s="104"/>
      <c r="H62" s="64">
        <v>507.64</v>
      </c>
      <c r="I62" s="66"/>
      <c r="L62" s="66">
        <v>8</v>
      </c>
    </row>
    <row r="63" spans="1:12" ht="63.75" x14ac:dyDescent="0.2">
      <c r="A63" s="64" t="s">
        <v>205</v>
      </c>
      <c r="B63" s="71" t="s">
        <v>122</v>
      </c>
      <c r="C63" s="65" t="s">
        <v>123</v>
      </c>
      <c r="D63" s="71" t="s">
        <v>73</v>
      </c>
      <c r="E63" s="66"/>
      <c r="F63" s="104">
        <v>101.903976</v>
      </c>
      <c r="G63" s="104"/>
      <c r="H63" s="64">
        <v>128.85</v>
      </c>
      <c r="I63" s="66"/>
      <c r="L63" s="66">
        <v>4</v>
      </c>
    </row>
    <row r="64" spans="1:12" ht="38.25" x14ac:dyDescent="0.2">
      <c r="A64" s="64" t="s">
        <v>206</v>
      </c>
      <c r="B64" s="71" t="s">
        <v>125</v>
      </c>
      <c r="C64" s="65" t="s">
        <v>126</v>
      </c>
      <c r="D64" s="71" t="s">
        <v>73</v>
      </c>
      <c r="E64" s="66"/>
      <c r="F64" s="104">
        <v>21.550743999999998</v>
      </c>
      <c r="G64" s="104"/>
      <c r="H64" s="64">
        <v>27.25</v>
      </c>
      <c r="I64" s="66"/>
      <c r="L64" s="66">
        <v>12</v>
      </c>
    </row>
    <row r="65" spans="1:12" ht="63.75" x14ac:dyDescent="0.2">
      <c r="A65" s="64" t="s">
        <v>175</v>
      </c>
      <c r="B65" s="71" t="s">
        <v>180</v>
      </c>
      <c r="C65" s="65" t="s">
        <v>181</v>
      </c>
      <c r="D65" s="71" t="s">
        <v>73</v>
      </c>
      <c r="E65" s="66"/>
      <c r="F65" s="104">
        <v>384.53992</v>
      </c>
      <c r="G65" s="104"/>
      <c r="H65" s="64">
        <v>486.21</v>
      </c>
      <c r="I65" s="66"/>
      <c r="L65" s="66">
        <v>3</v>
      </c>
    </row>
    <row r="66" spans="1:12" x14ac:dyDescent="0.2">
      <c r="A66" s="87"/>
      <c r="B66" s="89"/>
      <c r="C66" s="88" t="s">
        <v>259</v>
      </c>
      <c r="D66" s="89"/>
      <c r="E66" s="90"/>
      <c r="F66" s="107"/>
      <c r="G66" s="107"/>
      <c r="H66" s="88"/>
      <c r="I66" s="95">
        <f>I9+I45-I58</f>
        <v>16049.177349999998</v>
      </c>
      <c r="L66" s="90"/>
    </row>
  </sheetData>
  <mergeCells count="6">
    <mergeCell ref="B7:C7"/>
    <mergeCell ref="A2:I2"/>
    <mergeCell ref="A3:I3"/>
    <mergeCell ref="A4:I4"/>
    <mergeCell ref="A5:I5"/>
    <mergeCell ref="A6:I6"/>
  </mergeCells>
  <pageMargins left="0.31496062992125984" right="0.31496062992125984" top="0.59055118110236227" bottom="0.59055118110236227" header="0.31496062992125984" footer="0.31496062992125984"/>
  <pageSetup paperSize="9" orientation="landscape" verticalDpi="0" r:id="rId1"/>
  <rowBreaks count="2" manualBreakCount="2">
    <brk id="44" max="16383" man="1"/>
    <brk id="57"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7"/>
  <sheetViews>
    <sheetView topLeftCell="A58" workbookViewId="0">
      <selection activeCell="E61" sqref="E61"/>
    </sheetView>
  </sheetViews>
  <sheetFormatPr defaultRowHeight="12.75" x14ac:dyDescent="0.2"/>
  <cols>
    <col min="1" max="1" width="9.140625" style="5"/>
    <col min="2" max="2" width="9.28515625" style="113" bestFit="1" customWidth="1"/>
    <col min="3" max="3" width="57.28515625" style="5" customWidth="1"/>
    <col min="4" max="4" width="9.140625" style="113"/>
    <col min="5" max="5" width="12.140625" style="76" bestFit="1" customWidth="1"/>
    <col min="6" max="6" width="9.28515625" style="108" bestFit="1" customWidth="1"/>
    <col min="7" max="7" width="9.28515625" style="108" customWidth="1"/>
    <col min="8" max="8" width="9.140625" style="5"/>
    <col min="9" max="9" width="11.5703125" style="76" customWidth="1"/>
    <col min="10" max="11" width="9.140625" style="5"/>
    <col min="12" max="12" width="12.140625" style="76" bestFit="1" customWidth="1"/>
    <col min="13" max="16384" width="9.140625" style="5"/>
  </cols>
  <sheetData>
    <row r="1" spans="1:12" x14ac:dyDescent="0.2">
      <c r="A1" s="2"/>
      <c r="B1" s="69"/>
      <c r="C1" s="3"/>
      <c r="D1" s="69"/>
      <c r="E1" s="72"/>
      <c r="F1" s="98"/>
      <c r="G1" s="98"/>
      <c r="H1" s="3"/>
      <c r="I1" s="72"/>
      <c r="J1" s="4"/>
      <c r="L1" s="72"/>
    </row>
    <row r="2" spans="1:12" x14ac:dyDescent="0.2">
      <c r="A2" s="117" t="s">
        <v>276</v>
      </c>
      <c r="B2" s="117"/>
      <c r="C2" s="117"/>
      <c r="D2" s="117"/>
      <c r="E2" s="117"/>
      <c r="F2" s="117"/>
      <c r="G2" s="117"/>
      <c r="H2" s="117"/>
      <c r="I2" s="117"/>
      <c r="L2" s="5"/>
    </row>
    <row r="3" spans="1:12" x14ac:dyDescent="0.2">
      <c r="A3" s="117" t="s">
        <v>1</v>
      </c>
      <c r="B3" s="117"/>
      <c r="C3" s="117"/>
      <c r="D3" s="117"/>
      <c r="E3" s="117"/>
      <c r="F3" s="117"/>
      <c r="G3" s="117"/>
      <c r="H3" s="117"/>
      <c r="I3" s="117"/>
      <c r="L3" s="5"/>
    </row>
    <row r="4" spans="1:12" x14ac:dyDescent="0.2">
      <c r="A4" s="118" t="s">
        <v>213</v>
      </c>
      <c r="B4" s="118"/>
      <c r="C4" s="118"/>
      <c r="D4" s="118"/>
      <c r="E4" s="118"/>
      <c r="F4" s="118"/>
      <c r="G4" s="118"/>
      <c r="H4" s="118"/>
      <c r="I4" s="118"/>
      <c r="L4" s="5"/>
    </row>
    <row r="5" spans="1:12" x14ac:dyDescent="0.2">
      <c r="A5" s="119" t="s">
        <v>209</v>
      </c>
      <c r="B5" s="119"/>
      <c r="C5" s="119"/>
      <c r="D5" s="119"/>
      <c r="E5" s="119"/>
      <c r="F5" s="119"/>
      <c r="G5" s="119"/>
      <c r="H5" s="119"/>
      <c r="I5" s="119"/>
      <c r="L5" s="5"/>
    </row>
    <row r="6" spans="1:12" x14ac:dyDescent="0.2">
      <c r="A6" s="120" t="s">
        <v>260</v>
      </c>
      <c r="B6" s="120"/>
      <c r="C6" s="120"/>
      <c r="D6" s="120"/>
      <c r="E6" s="120"/>
      <c r="F6" s="120"/>
      <c r="G6" s="120"/>
      <c r="H6" s="120"/>
      <c r="I6" s="120"/>
      <c r="L6" s="5"/>
    </row>
    <row r="7" spans="1:12" x14ac:dyDescent="0.2">
      <c r="A7" s="6" t="s">
        <v>2</v>
      </c>
      <c r="B7" s="116">
        <v>46127</v>
      </c>
      <c r="C7" s="116"/>
      <c r="D7" s="13"/>
      <c r="E7" s="73"/>
      <c r="F7" s="99"/>
      <c r="G7" s="99"/>
      <c r="H7" s="15" t="s">
        <v>4</v>
      </c>
      <c r="I7" s="97">
        <v>0.26440000000000002</v>
      </c>
      <c r="L7" s="73"/>
    </row>
    <row r="8" spans="1:12" ht="51" x14ac:dyDescent="0.2">
      <c r="A8" s="17" t="s">
        <v>5</v>
      </c>
      <c r="B8" s="109" t="s">
        <v>6</v>
      </c>
      <c r="C8" s="19" t="s">
        <v>7</v>
      </c>
      <c r="D8" s="20" t="s">
        <v>8</v>
      </c>
      <c r="E8" s="74" t="s">
        <v>9</v>
      </c>
      <c r="F8" s="100" t="s">
        <v>10</v>
      </c>
      <c r="G8" s="100" t="s">
        <v>274</v>
      </c>
      <c r="H8" s="19" t="s">
        <v>11</v>
      </c>
      <c r="I8" s="91" t="s">
        <v>12</v>
      </c>
      <c r="L8" s="74" t="s">
        <v>9</v>
      </c>
    </row>
    <row r="9" spans="1:12" x14ac:dyDescent="0.2">
      <c r="A9" s="78"/>
      <c r="B9" s="110"/>
      <c r="C9" s="79" t="s">
        <v>251</v>
      </c>
      <c r="D9" s="80"/>
      <c r="E9" s="81"/>
      <c r="F9" s="101"/>
      <c r="G9" s="82">
        <v>0.8972</v>
      </c>
      <c r="H9" s="82"/>
      <c r="I9" s="92">
        <f>SUM(I11:I44)</f>
        <v>3129.7538999999997</v>
      </c>
      <c r="L9" s="81"/>
    </row>
    <row r="10" spans="1:12" x14ac:dyDescent="0.2">
      <c r="A10" s="62"/>
      <c r="B10" s="111"/>
      <c r="C10" s="36" t="s">
        <v>247</v>
      </c>
      <c r="D10" s="70"/>
      <c r="E10" s="75"/>
      <c r="F10" s="102"/>
      <c r="G10" s="102"/>
      <c r="H10" s="63"/>
      <c r="I10" s="93"/>
      <c r="L10" s="75"/>
    </row>
    <row r="11" spans="1:12" ht="25.5" x14ac:dyDescent="0.2">
      <c r="A11" s="64">
        <v>1</v>
      </c>
      <c r="B11" s="71">
        <v>102253</v>
      </c>
      <c r="C11" s="65" t="s">
        <v>215</v>
      </c>
      <c r="D11" s="71" t="s">
        <v>26</v>
      </c>
      <c r="E11" s="66"/>
      <c r="F11" s="103">
        <v>732.7</v>
      </c>
      <c r="G11" s="103">
        <f t="shared" ref="G11:G22" si="0">F11*$G$9</f>
        <v>657.37844000000007</v>
      </c>
      <c r="H11" s="66">
        <f t="shared" ref="H11:H22" si="1">ROUND(G11*(1+$I$7),2)</f>
        <v>831.19</v>
      </c>
      <c r="I11" s="66">
        <f>H11*E11</f>
        <v>0</v>
      </c>
      <c r="L11" s="66">
        <v>7.8</v>
      </c>
    </row>
    <row r="12" spans="1:12" x14ac:dyDescent="0.2">
      <c r="A12" s="64">
        <v>2</v>
      </c>
      <c r="B12" s="71">
        <v>98685</v>
      </c>
      <c r="C12" s="65" t="s">
        <v>262</v>
      </c>
      <c r="D12" s="71" t="s">
        <v>214</v>
      </c>
      <c r="E12" s="66"/>
      <c r="F12" s="104">
        <v>69.33</v>
      </c>
      <c r="G12" s="103">
        <f t="shared" si="0"/>
        <v>62.202875999999996</v>
      </c>
      <c r="H12" s="66">
        <f t="shared" si="1"/>
        <v>78.650000000000006</v>
      </c>
      <c r="I12" s="66">
        <f t="shared" ref="I12:I43" si="2">H12*E12</f>
        <v>0</v>
      </c>
      <c r="L12" s="66">
        <f>12.65*1.5</f>
        <v>18.975000000000001</v>
      </c>
    </row>
    <row r="13" spans="1:12" ht="51" x14ac:dyDescent="0.2">
      <c r="A13" s="64">
        <v>3</v>
      </c>
      <c r="B13" s="71" t="s">
        <v>216</v>
      </c>
      <c r="C13" s="65" t="s">
        <v>233</v>
      </c>
      <c r="D13" s="71" t="s">
        <v>214</v>
      </c>
      <c r="E13" s="66"/>
      <c r="F13" s="104">
        <v>49.14</v>
      </c>
      <c r="G13" s="103">
        <f t="shared" si="0"/>
        <v>44.088408000000001</v>
      </c>
      <c r="H13" s="66">
        <f t="shared" si="1"/>
        <v>55.75</v>
      </c>
      <c r="I13" s="66">
        <f t="shared" si="2"/>
        <v>0</v>
      </c>
      <c r="L13" s="66">
        <v>18</v>
      </c>
    </row>
    <row r="14" spans="1:12" ht="25.5" x14ac:dyDescent="0.2">
      <c r="A14" s="64">
        <v>4</v>
      </c>
      <c r="B14" s="71" t="s">
        <v>226</v>
      </c>
      <c r="C14" s="65" t="s">
        <v>225</v>
      </c>
      <c r="D14" s="71" t="s">
        <v>26</v>
      </c>
      <c r="E14" s="66"/>
      <c r="F14" s="105">
        <v>325.23</v>
      </c>
      <c r="G14" s="103">
        <f t="shared" si="0"/>
        <v>291.796356</v>
      </c>
      <c r="H14" s="66">
        <f t="shared" si="1"/>
        <v>368.95</v>
      </c>
      <c r="I14" s="66">
        <f t="shared" si="2"/>
        <v>0</v>
      </c>
      <c r="L14" s="66">
        <v>1.08</v>
      </c>
    </row>
    <row r="15" spans="1:12" ht="25.5" x14ac:dyDescent="0.2">
      <c r="A15" s="64">
        <v>5</v>
      </c>
      <c r="B15" s="71" t="s">
        <v>218</v>
      </c>
      <c r="C15" s="65" t="s">
        <v>217</v>
      </c>
      <c r="D15" s="71" t="s">
        <v>219</v>
      </c>
      <c r="E15" s="66"/>
      <c r="F15" s="104">
        <v>130.38</v>
      </c>
      <c r="G15" s="103">
        <f t="shared" si="0"/>
        <v>116.97693599999999</v>
      </c>
      <c r="H15" s="66">
        <f t="shared" si="1"/>
        <v>147.91</v>
      </c>
      <c r="I15" s="66">
        <f t="shared" si="2"/>
        <v>0</v>
      </c>
      <c r="L15" s="66">
        <v>5</v>
      </c>
    </row>
    <row r="16" spans="1:12" ht="25.5" x14ac:dyDescent="0.2">
      <c r="A16" s="64">
        <v>6</v>
      </c>
      <c r="B16" s="71" t="s">
        <v>221</v>
      </c>
      <c r="C16" s="65" t="s">
        <v>220</v>
      </c>
      <c r="D16" s="71" t="s">
        <v>222</v>
      </c>
      <c r="E16" s="66"/>
      <c r="F16" s="104">
        <v>25.21</v>
      </c>
      <c r="G16" s="103">
        <f t="shared" si="0"/>
        <v>22.618411999999999</v>
      </c>
      <c r="H16" s="66">
        <f t="shared" si="1"/>
        <v>28.6</v>
      </c>
      <c r="I16" s="66">
        <f t="shared" si="2"/>
        <v>0</v>
      </c>
      <c r="L16" s="66">
        <v>1.5</v>
      </c>
    </row>
    <row r="17" spans="1:12" x14ac:dyDescent="0.2">
      <c r="A17" s="64"/>
      <c r="B17" s="71"/>
      <c r="C17" s="67" t="s">
        <v>246</v>
      </c>
      <c r="D17" s="71"/>
      <c r="E17" s="66"/>
      <c r="F17" s="104"/>
      <c r="G17" s="103">
        <f t="shared" si="0"/>
        <v>0</v>
      </c>
      <c r="H17" s="66">
        <f t="shared" si="1"/>
        <v>0</v>
      </c>
      <c r="I17" s="66">
        <f t="shared" si="2"/>
        <v>0</v>
      </c>
      <c r="L17" s="66"/>
    </row>
    <row r="18" spans="1:12" ht="38.25" x14ac:dyDescent="0.2">
      <c r="A18" s="64">
        <v>7</v>
      </c>
      <c r="B18" s="71">
        <v>104596</v>
      </c>
      <c r="C18" s="65" t="s">
        <v>266</v>
      </c>
      <c r="D18" s="71" t="s">
        <v>26</v>
      </c>
      <c r="E18" s="66"/>
      <c r="F18" s="104">
        <v>140.96</v>
      </c>
      <c r="G18" s="103">
        <f t="shared" si="0"/>
        <v>126.469312</v>
      </c>
      <c r="H18" s="66">
        <f t="shared" si="1"/>
        <v>159.91</v>
      </c>
      <c r="I18" s="66">
        <f t="shared" si="2"/>
        <v>0</v>
      </c>
      <c r="L18" s="66">
        <v>31.16</v>
      </c>
    </row>
    <row r="19" spans="1:12" x14ac:dyDescent="0.2">
      <c r="A19" s="64"/>
      <c r="B19" s="71"/>
      <c r="C19" s="67" t="s">
        <v>248</v>
      </c>
      <c r="D19" s="71"/>
      <c r="E19" s="66"/>
      <c r="F19" s="104"/>
      <c r="G19" s="103">
        <f t="shared" si="0"/>
        <v>0</v>
      </c>
      <c r="H19" s="66">
        <f t="shared" si="1"/>
        <v>0</v>
      </c>
      <c r="I19" s="66">
        <f t="shared" si="2"/>
        <v>0</v>
      </c>
      <c r="L19" s="66"/>
    </row>
    <row r="20" spans="1:12" ht="38.25" x14ac:dyDescent="0.2">
      <c r="A20" s="64">
        <v>8</v>
      </c>
      <c r="B20" s="71" t="s">
        <v>223</v>
      </c>
      <c r="C20" s="65" t="s">
        <v>224</v>
      </c>
      <c r="D20" s="71" t="s">
        <v>26</v>
      </c>
      <c r="E20" s="66">
        <v>23.29</v>
      </c>
      <c r="F20" s="105">
        <v>78.73</v>
      </c>
      <c r="G20" s="103">
        <f t="shared" si="0"/>
        <v>70.636555999999999</v>
      </c>
      <c r="H20" s="66">
        <f t="shared" si="1"/>
        <v>89.31</v>
      </c>
      <c r="I20" s="66">
        <f t="shared" si="2"/>
        <v>2080.0299</v>
      </c>
      <c r="L20" s="66">
        <v>23.29</v>
      </c>
    </row>
    <row r="21" spans="1:12" ht="38.25" x14ac:dyDescent="0.2">
      <c r="A21" s="64">
        <v>9</v>
      </c>
      <c r="B21" s="71" t="s">
        <v>264</v>
      </c>
      <c r="C21" s="65" t="s">
        <v>263</v>
      </c>
      <c r="D21" s="71" t="s">
        <v>214</v>
      </c>
      <c r="E21" s="66">
        <v>35</v>
      </c>
      <c r="F21" s="105">
        <v>18.21</v>
      </c>
      <c r="G21" s="103">
        <f t="shared" si="0"/>
        <v>16.338011999999999</v>
      </c>
      <c r="H21" s="66">
        <f t="shared" si="1"/>
        <v>20.66</v>
      </c>
      <c r="I21" s="66">
        <f t="shared" si="2"/>
        <v>723.1</v>
      </c>
      <c r="L21" s="66">
        <v>35</v>
      </c>
    </row>
    <row r="22" spans="1:12" ht="51" x14ac:dyDescent="0.2">
      <c r="A22" s="64">
        <v>10</v>
      </c>
      <c r="B22" s="71">
        <v>104719</v>
      </c>
      <c r="C22" s="65" t="s">
        <v>267</v>
      </c>
      <c r="D22" s="71" t="s">
        <v>26</v>
      </c>
      <c r="E22" s="66">
        <f>2*0.8</f>
        <v>1.6</v>
      </c>
      <c r="F22" s="105">
        <v>179.95</v>
      </c>
      <c r="G22" s="103">
        <f t="shared" si="0"/>
        <v>161.45113999999998</v>
      </c>
      <c r="H22" s="66">
        <f t="shared" si="1"/>
        <v>204.14</v>
      </c>
      <c r="I22" s="66">
        <f t="shared" si="2"/>
        <v>326.62400000000002</v>
      </c>
      <c r="L22" s="66">
        <f>2*0.8</f>
        <v>1.6</v>
      </c>
    </row>
    <row r="23" spans="1:12" x14ac:dyDescent="0.2">
      <c r="A23" s="64"/>
      <c r="B23" s="71"/>
      <c r="C23" s="67" t="s">
        <v>107</v>
      </c>
      <c r="D23" s="71"/>
      <c r="E23" s="66"/>
      <c r="F23" s="105"/>
      <c r="G23" s="103"/>
      <c r="H23" s="66"/>
      <c r="I23" s="66"/>
      <c r="L23" s="66"/>
    </row>
    <row r="24" spans="1:12" x14ac:dyDescent="0.2">
      <c r="A24" s="64">
        <v>11</v>
      </c>
      <c r="B24" s="71" t="s">
        <v>250</v>
      </c>
      <c r="C24" s="64" t="s">
        <v>227</v>
      </c>
      <c r="D24" s="71" t="s">
        <v>8</v>
      </c>
      <c r="E24" s="66"/>
      <c r="F24" s="105">
        <v>1635</v>
      </c>
      <c r="G24" s="103">
        <f t="shared" ref="G24:G43" si="3">F24*$G$9</f>
        <v>1466.922</v>
      </c>
      <c r="H24" s="66">
        <f t="shared" ref="H24:H43" si="4">ROUND(G24*(1+$I$7),2)</f>
        <v>1854.78</v>
      </c>
      <c r="I24" s="66">
        <f t="shared" si="2"/>
        <v>0</v>
      </c>
      <c r="L24" s="66">
        <v>8</v>
      </c>
    </row>
    <row r="25" spans="1:12" x14ac:dyDescent="0.2">
      <c r="A25" s="64">
        <v>12</v>
      </c>
      <c r="B25" s="71" t="s">
        <v>250</v>
      </c>
      <c r="C25" s="64" t="s">
        <v>228</v>
      </c>
      <c r="D25" s="71" t="s">
        <v>8</v>
      </c>
      <c r="E25" s="66"/>
      <c r="F25" s="105">
        <v>376</v>
      </c>
      <c r="G25" s="103">
        <f t="shared" si="3"/>
        <v>337.34719999999999</v>
      </c>
      <c r="H25" s="66">
        <f t="shared" si="4"/>
        <v>426.54</v>
      </c>
      <c r="I25" s="66">
        <f t="shared" si="2"/>
        <v>0</v>
      </c>
      <c r="L25" s="66">
        <v>4</v>
      </c>
    </row>
    <row r="26" spans="1:12" x14ac:dyDescent="0.2">
      <c r="A26" s="64">
        <v>13</v>
      </c>
      <c r="B26" s="71" t="s">
        <v>250</v>
      </c>
      <c r="C26" s="64" t="s">
        <v>229</v>
      </c>
      <c r="D26" s="71" t="s">
        <v>8</v>
      </c>
      <c r="E26" s="66"/>
      <c r="F26" s="105">
        <v>423</v>
      </c>
      <c r="G26" s="103">
        <f t="shared" si="3"/>
        <v>379.51560000000001</v>
      </c>
      <c r="H26" s="66">
        <f t="shared" si="4"/>
        <v>479.86</v>
      </c>
      <c r="I26" s="66">
        <f t="shared" si="2"/>
        <v>0</v>
      </c>
      <c r="L26" s="66">
        <v>1</v>
      </c>
    </row>
    <row r="27" spans="1:12" x14ac:dyDescent="0.2">
      <c r="A27" s="64">
        <v>14</v>
      </c>
      <c r="B27" s="71" t="s">
        <v>250</v>
      </c>
      <c r="C27" s="64" t="s">
        <v>230</v>
      </c>
      <c r="D27" s="71" t="s">
        <v>8</v>
      </c>
      <c r="E27" s="66"/>
      <c r="F27" s="105">
        <v>1234</v>
      </c>
      <c r="G27" s="103">
        <f t="shared" si="3"/>
        <v>1107.1448</v>
      </c>
      <c r="H27" s="66">
        <f t="shared" si="4"/>
        <v>1399.87</v>
      </c>
      <c r="I27" s="66">
        <f t="shared" si="2"/>
        <v>0</v>
      </c>
      <c r="L27" s="66">
        <v>1</v>
      </c>
    </row>
    <row r="28" spans="1:12" x14ac:dyDescent="0.2">
      <c r="A28" s="64">
        <v>15</v>
      </c>
      <c r="B28" s="71" t="s">
        <v>250</v>
      </c>
      <c r="C28" s="64" t="s">
        <v>231</v>
      </c>
      <c r="D28" s="71" t="s">
        <v>8</v>
      </c>
      <c r="E28" s="66"/>
      <c r="F28" s="105">
        <v>1115</v>
      </c>
      <c r="G28" s="103">
        <f t="shared" si="3"/>
        <v>1000.378</v>
      </c>
      <c r="H28" s="66">
        <f t="shared" si="4"/>
        <v>1264.8800000000001</v>
      </c>
      <c r="I28" s="66">
        <f t="shared" si="2"/>
        <v>0</v>
      </c>
      <c r="L28" s="66">
        <v>4</v>
      </c>
    </row>
    <row r="29" spans="1:12" x14ac:dyDescent="0.2">
      <c r="A29" s="64">
        <v>16</v>
      </c>
      <c r="B29" s="71" t="s">
        <v>250</v>
      </c>
      <c r="C29" s="64" t="s">
        <v>232</v>
      </c>
      <c r="D29" s="71" t="s">
        <v>8</v>
      </c>
      <c r="E29" s="66"/>
      <c r="F29" s="105">
        <v>636</v>
      </c>
      <c r="G29" s="103">
        <f t="shared" si="3"/>
        <v>570.61919999999998</v>
      </c>
      <c r="H29" s="66">
        <f t="shared" si="4"/>
        <v>721.49</v>
      </c>
      <c r="I29" s="66">
        <f t="shared" si="2"/>
        <v>0</v>
      </c>
      <c r="L29" s="66">
        <v>4</v>
      </c>
    </row>
    <row r="30" spans="1:12" x14ac:dyDescent="0.2">
      <c r="A30" s="64"/>
      <c r="B30" s="71"/>
      <c r="C30" s="68" t="s">
        <v>249</v>
      </c>
      <c r="D30" s="71"/>
      <c r="E30" s="66"/>
      <c r="F30" s="105"/>
      <c r="G30" s="103"/>
      <c r="H30" s="66"/>
      <c r="I30" s="66"/>
      <c r="L30" s="66"/>
    </row>
    <row r="31" spans="1:12" ht="25.5" x14ac:dyDescent="0.2">
      <c r="A31" s="64">
        <v>17</v>
      </c>
      <c r="B31" s="71" t="s">
        <v>235</v>
      </c>
      <c r="C31" s="65" t="s">
        <v>234</v>
      </c>
      <c r="D31" s="71" t="s">
        <v>8</v>
      </c>
      <c r="E31" s="66"/>
      <c r="F31" s="105">
        <v>1557.89</v>
      </c>
      <c r="G31" s="103">
        <f t="shared" si="3"/>
        <v>1397.738908</v>
      </c>
      <c r="H31" s="66">
        <f t="shared" si="4"/>
        <v>1767.3</v>
      </c>
      <c r="I31" s="66">
        <f t="shared" si="2"/>
        <v>0</v>
      </c>
      <c r="L31" s="66">
        <v>1</v>
      </c>
    </row>
    <row r="32" spans="1:12" ht="25.5" x14ac:dyDescent="0.2">
      <c r="A32" s="64">
        <v>18</v>
      </c>
      <c r="B32" s="71">
        <v>86874</v>
      </c>
      <c r="C32" s="65" t="s">
        <v>237</v>
      </c>
      <c r="D32" s="71" t="s">
        <v>8</v>
      </c>
      <c r="E32" s="66"/>
      <c r="F32" s="105">
        <v>565.49</v>
      </c>
      <c r="G32" s="103">
        <f t="shared" si="3"/>
        <v>507.35762800000003</v>
      </c>
      <c r="H32" s="66">
        <f t="shared" si="4"/>
        <v>641.5</v>
      </c>
      <c r="I32" s="66">
        <f t="shared" si="2"/>
        <v>0</v>
      </c>
      <c r="L32" s="66">
        <v>1</v>
      </c>
    </row>
    <row r="33" spans="1:12" ht="25.5" x14ac:dyDescent="0.2">
      <c r="A33" s="64">
        <v>19</v>
      </c>
      <c r="B33" s="71">
        <v>86901</v>
      </c>
      <c r="C33" s="65" t="s">
        <v>265</v>
      </c>
      <c r="D33" s="71" t="s">
        <v>8</v>
      </c>
      <c r="E33" s="66"/>
      <c r="F33" s="105">
        <v>159.78</v>
      </c>
      <c r="G33" s="103">
        <f t="shared" si="3"/>
        <v>143.35461599999999</v>
      </c>
      <c r="H33" s="66">
        <f t="shared" si="4"/>
        <v>181.26</v>
      </c>
      <c r="I33" s="66">
        <f t="shared" si="2"/>
        <v>0</v>
      </c>
      <c r="L33" s="66">
        <v>5</v>
      </c>
    </row>
    <row r="34" spans="1:12" ht="25.5" x14ac:dyDescent="0.2">
      <c r="A34" s="64">
        <v>20</v>
      </c>
      <c r="B34" s="71">
        <v>86914</v>
      </c>
      <c r="C34" s="65" t="s">
        <v>252</v>
      </c>
      <c r="D34" s="71" t="s">
        <v>8</v>
      </c>
      <c r="E34" s="66"/>
      <c r="F34" s="105">
        <v>100.96</v>
      </c>
      <c r="G34" s="103">
        <f t="shared" si="3"/>
        <v>90.581311999999997</v>
      </c>
      <c r="H34" s="66">
        <f t="shared" si="4"/>
        <v>114.53</v>
      </c>
      <c r="I34" s="66">
        <f t="shared" si="2"/>
        <v>0</v>
      </c>
      <c r="L34" s="66">
        <v>1</v>
      </c>
    </row>
    <row r="35" spans="1:12" ht="25.5" x14ac:dyDescent="0.2">
      <c r="A35" s="64">
        <v>21</v>
      </c>
      <c r="B35" s="71" t="s">
        <v>236</v>
      </c>
      <c r="C35" s="65" t="s">
        <v>256</v>
      </c>
      <c r="D35" s="71" t="s">
        <v>8</v>
      </c>
      <c r="E35" s="66"/>
      <c r="F35" s="105">
        <v>57.24</v>
      </c>
      <c r="G35" s="103">
        <f t="shared" si="3"/>
        <v>51.355727999999999</v>
      </c>
      <c r="H35" s="66">
        <f t="shared" si="4"/>
        <v>64.930000000000007</v>
      </c>
      <c r="I35" s="66">
        <f t="shared" si="2"/>
        <v>0</v>
      </c>
      <c r="L35" s="66">
        <v>1</v>
      </c>
    </row>
    <row r="36" spans="1:12" ht="25.5" x14ac:dyDescent="0.2">
      <c r="A36" s="64">
        <v>22</v>
      </c>
      <c r="B36" s="71" t="s">
        <v>254</v>
      </c>
      <c r="C36" s="65" t="s">
        <v>255</v>
      </c>
      <c r="D36" s="71" t="s">
        <v>8</v>
      </c>
      <c r="E36" s="66"/>
      <c r="F36" s="105">
        <v>48.33</v>
      </c>
      <c r="G36" s="103">
        <f t="shared" si="3"/>
        <v>43.361675999999996</v>
      </c>
      <c r="H36" s="66">
        <f t="shared" si="4"/>
        <v>54.83</v>
      </c>
      <c r="I36" s="66">
        <f t="shared" si="2"/>
        <v>0</v>
      </c>
      <c r="L36" s="66">
        <v>1</v>
      </c>
    </row>
    <row r="37" spans="1:12" x14ac:dyDescent="0.2">
      <c r="A37" s="64">
        <v>23</v>
      </c>
      <c r="B37" s="71" t="s">
        <v>253</v>
      </c>
      <c r="C37" s="64" t="s">
        <v>257</v>
      </c>
      <c r="D37" s="71" t="s">
        <v>8</v>
      </c>
      <c r="E37" s="66"/>
      <c r="F37" s="105">
        <v>46.41</v>
      </c>
      <c r="G37" s="103">
        <f t="shared" si="3"/>
        <v>41.639052</v>
      </c>
      <c r="H37" s="66">
        <f t="shared" si="4"/>
        <v>52.65</v>
      </c>
      <c r="I37" s="66">
        <f t="shared" si="2"/>
        <v>0</v>
      </c>
      <c r="L37" s="66">
        <v>5</v>
      </c>
    </row>
    <row r="38" spans="1:12" ht="25.5" x14ac:dyDescent="0.2">
      <c r="A38" s="64">
        <v>24</v>
      </c>
      <c r="B38" s="71">
        <v>86883</v>
      </c>
      <c r="C38" s="65" t="s">
        <v>238</v>
      </c>
      <c r="D38" s="71" t="s">
        <v>8</v>
      </c>
      <c r="E38" s="66"/>
      <c r="F38" s="105">
        <v>14.35</v>
      </c>
      <c r="G38" s="103">
        <f t="shared" si="3"/>
        <v>12.87482</v>
      </c>
      <c r="H38" s="66">
        <f t="shared" si="4"/>
        <v>16.28</v>
      </c>
      <c r="I38" s="66">
        <f t="shared" si="2"/>
        <v>0</v>
      </c>
      <c r="L38" s="66">
        <v>7</v>
      </c>
    </row>
    <row r="39" spans="1:12" x14ac:dyDescent="0.2">
      <c r="A39" s="64">
        <v>25</v>
      </c>
      <c r="B39" s="71" t="s">
        <v>241</v>
      </c>
      <c r="C39" s="65" t="s">
        <v>240</v>
      </c>
      <c r="D39" s="71" t="s">
        <v>8</v>
      </c>
      <c r="E39" s="66"/>
      <c r="F39" s="105">
        <v>179.54</v>
      </c>
      <c r="G39" s="103">
        <f t="shared" si="3"/>
        <v>161.08328799999998</v>
      </c>
      <c r="H39" s="66">
        <f t="shared" si="4"/>
        <v>203.67</v>
      </c>
      <c r="I39" s="66">
        <f t="shared" si="2"/>
        <v>0</v>
      </c>
      <c r="L39" s="66">
        <v>5</v>
      </c>
    </row>
    <row r="40" spans="1:12" ht="25.5" x14ac:dyDescent="0.2">
      <c r="A40" s="64">
        <v>26</v>
      </c>
      <c r="B40" s="71">
        <v>100868</v>
      </c>
      <c r="C40" s="65" t="s">
        <v>239</v>
      </c>
      <c r="D40" s="71" t="s">
        <v>8</v>
      </c>
      <c r="E40" s="66"/>
      <c r="F40" s="105">
        <v>362.43</v>
      </c>
      <c r="G40" s="103">
        <f t="shared" si="3"/>
        <v>325.17219599999999</v>
      </c>
      <c r="H40" s="66">
        <f t="shared" si="4"/>
        <v>411.15</v>
      </c>
      <c r="I40" s="66">
        <f t="shared" si="2"/>
        <v>0</v>
      </c>
      <c r="L40" s="66">
        <v>2</v>
      </c>
    </row>
    <row r="41" spans="1:12" ht="25.5" x14ac:dyDescent="0.2">
      <c r="A41" s="64">
        <v>27</v>
      </c>
      <c r="B41" s="71">
        <v>106766</v>
      </c>
      <c r="C41" s="65" t="s">
        <v>242</v>
      </c>
      <c r="D41" s="71" t="s">
        <v>8</v>
      </c>
      <c r="E41" s="66"/>
      <c r="F41" s="105">
        <v>65.52</v>
      </c>
      <c r="G41" s="103">
        <f t="shared" si="3"/>
        <v>58.784543999999997</v>
      </c>
      <c r="H41" s="66">
        <f t="shared" si="4"/>
        <v>74.33</v>
      </c>
      <c r="I41" s="66">
        <f t="shared" si="2"/>
        <v>0</v>
      </c>
      <c r="L41" s="66">
        <v>6</v>
      </c>
    </row>
    <row r="42" spans="1:12" ht="25.5" x14ac:dyDescent="0.2">
      <c r="A42" s="64">
        <v>28</v>
      </c>
      <c r="B42" s="71">
        <v>106765</v>
      </c>
      <c r="C42" s="65" t="s">
        <v>243</v>
      </c>
      <c r="D42" s="71" t="s">
        <v>8</v>
      </c>
      <c r="E42" s="66"/>
      <c r="F42" s="105">
        <v>65.52</v>
      </c>
      <c r="G42" s="103">
        <f t="shared" si="3"/>
        <v>58.784543999999997</v>
      </c>
      <c r="H42" s="66">
        <f t="shared" si="4"/>
        <v>74.33</v>
      </c>
      <c r="I42" s="66">
        <f t="shared" si="2"/>
        <v>0</v>
      </c>
      <c r="L42" s="66">
        <v>4</v>
      </c>
    </row>
    <row r="43" spans="1:12" ht="38.25" x14ac:dyDescent="0.2">
      <c r="A43" s="64">
        <v>29</v>
      </c>
      <c r="B43" s="71" t="s">
        <v>245</v>
      </c>
      <c r="C43" s="65" t="s">
        <v>244</v>
      </c>
      <c r="D43" s="71" t="s">
        <v>8</v>
      </c>
      <c r="E43" s="66"/>
      <c r="F43" s="105">
        <v>63.63</v>
      </c>
      <c r="G43" s="103">
        <f t="shared" si="3"/>
        <v>57.088836000000001</v>
      </c>
      <c r="H43" s="66">
        <f t="shared" si="4"/>
        <v>72.180000000000007</v>
      </c>
      <c r="I43" s="66">
        <f t="shared" si="2"/>
        <v>0</v>
      </c>
      <c r="L43" s="66">
        <v>4</v>
      </c>
    </row>
    <row r="44" spans="1:12" x14ac:dyDescent="0.2">
      <c r="A44" s="64"/>
      <c r="B44" s="71"/>
      <c r="C44" s="64"/>
      <c r="D44" s="71"/>
      <c r="E44" s="66"/>
      <c r="F44" s="105"/>
      <c r="G44" s="105"/>
      <c r="H44" s="64"/>
      <c r="I44" s="66"/>
      <c r="L44" s="66"/>
    </row>
    <row r="45" spans="1:12" x14ac:dyDescent="0.2">
      <c r="A45" s="78"/>
      <c r="B45" s="110"/>
      <c r="C45" s="79" t="s">
        <v>275</v>
      </c>
      <c r="D45" s="80"/>
      <c r="E45" s="81"/>
      <c r="F45" s="101"/>
      <c r="G45" s="101"/>
      <c r="H45" s="82"/>
      <c r="I45" s="92">
        <f>SUM(I47:I56)</f>
        <v>7322.6027999999997</v>
      </c>
      <c r="L45" s="81"/>
    </row>
    <row r="46" spans="1:12" x14ac:dyDescent="0.2">
      <c r="A46" s="64"/>
      <c r="B46" s="71"/>
      <c r="C46" s="77" t="s">
        <v>28</v>
      </c>
      <c r="D46" s="71"/>
      <c r="E46" s="66"/>
      <c r="F46" s="105"/>
      <c r="G46" s="105"/>
      <c r="H46" s="64"/>
      <c r="I46" s="66"/>
      <c r="L46" s="66"/>
    </row>
    <row r="47" spans="1:12" ht="38.25" x14ac:dyDescent="0.2">
      <c r="A47" s="64" t="s">
        <v>27</v>
      </c>
      <c r="B47" s="71" t="s">
        <v>37</v>
      </c>
      <c r="C47" s="65" t="s">
        <v>38</v>
      </c>
      <c r="D47" s="71" t="s">
        <v>24</v>
      </c>
      <c r="E47" s="66">
        <v>111.45</v>
      </c>
      <c r="F47" s="104">
        <v>33.151540000000004</v>
      </c>
      <c r="G47" s="104"/>
      <c r="H47" s="64">
        <v>41.92</v>
      </c>
      <c r="I47" s="66">
        <f t="shared" ref="I47" si="5">H47*E47</f>
        <v>4671.9840000000004</v>
      </c>
      <c r="L47" s="66">
        <v>111.45</v>
      </c>
    </row>
    <row r="48" spans="1:12" x14ac:dyDescent="0.2">
      <c r="A48" s="64"/>
      <c r="B48" s="71"/>
      <c r="C48" s="67" t="s">
        <v>56</v>
      </c>
      <c r="D48" s="71"/>
      <c r="E48" s="66"/>
      <c r="F48" s="104"/>
      <c r="G48" s="104"/>
      <c r="H48" s="64"/>
      <c r="I48" s="66"/>
      <c r="L48" s="66"/>
    </row>
    <row r="49" spans="1:12" ht="76.5" x14ac:dyDescent="0.2">
      <c r="A49" s="64" t="s">
        <v>70</v>
      </c>
      <c r="B49" s="71" t="s">
        <v>68</v>
      </c>
      <c r="C49" s="65" t="s">
        <v>69</v>
      </c>
      <c r="D49" s="71" t="s">
        <v>63</v>
      </c>
      <c r="E49" s="66">
        <v>3</v>
      </c>
      <c r="F49" s="104">
        <v>196.71109999999999</v>
      </c>
      <c r="G49" s="104"/>
      <c r="H49" s="64">
        <v>248.72</v>
      </c>
      <c r="I49" s="66">
        <f t="shared" ref="I49:I56" si="6">H49*E49</f>
        <v>746.16</v>
      </c>
      <c r="L49" s="66">
        <v>3</v>
      </c>
    </row>
    <row r="50" spans="1:12" ht="63.75" x14ac:dyDescent="0.2">
      <c r="A50" s="64" t="s">
        <v>76</v>
      </c>
      <c r="B50" s="71" t="s">
        <v>75</v>
      </c>
      <c r="C50" s="65" t="s">
        <v>191</v>
      </c>
      <c r="D50" s="71" t="s">
        <v>73</v>
      </c>
      <c r="E50" s="66">
        <v>1</v>
      </c>
      <c r="F50" s="104">
        <v>123.63416000000001</v>
      </c>
      <c r="G50" s="104"/>
      <c r="H50" s="64">
        <v>156.32</v>
      </c>
      <c r="I50" s="66">
        <f t="shared" si="6"/>
        <v>156.32</v>
      </c>
      <c r="L50" s="66">
        <v>1</v>
      </c>
    </row>
    <row r="51" spans="1:12" x14ac:dyDescent="0.2">
      <c r="A51" s="64"/>
      <c r="B51" s="71"/>
      <c r="C51" s="67" t="s">
        <v>93</v>
      </c>
      <c r="D51" s="71" t="s">
        <v>3</v>
      </c>
      <c r="E51" s="66"/>
      <c r="F51" s="104"/>
      <c r="G51" s="104"/>
      <c r="H51" s="64"/>
      <c r="I51" s="66">
        <f t="shared" si="6"/>
        <v>0</v>
      </c>
      <c r="L51" s="66"/>
    </row>
    <row r="52" spans="1:12" ht="38.25" x14ac:dyDescent="0.2">
      <c r="A52" s="64" t="s">
        <v>102</v>
      </c>
      <c r="B52" s="71" t="s">
        <v>100</v>
      </c>
      <c r="C52" s="65" t="s">
        <v>101</v>
      </c>
      <c r="D52" s="71" t="s">
        <v>24</v>
      </c>
      <c r="E52" s="66">
        <v>11.51</v>
      </c>
      <c r="F52" s="104">
        <v>39.745959999999997</v>
      </c>
      <c r="G52" s="104"/>
      <c r="H52" s="64">
        <v>50.25</v>
      </c>
      <c r="I52" s="66">
        <f t="shared" si="6"/>
        <v>578.37749999999994</v>
      </c>
      <c r="L52" s="66">
        <v>11.51</v>
      </c>
    </row>
    <row r="53" spans="1:12" ht="51" x14ac:dyDescent="0.2">
      <c r="A53" s="64" t="s">
        <v>106</v>
      </c>
      <c r="B53" s="71" t="s">
        <v>104</v>
      </c>
      <c r="C53" s="65" t="s">
        <v>105</v>
      </c>
      <c r="D53" s="71" t="s">
        <v>24</v>
      </c>
      <c r="E53" s="66">
        <v>11.51</v>
      </c>
      <c r="F53" s="104">
        <v>80.380148000000005</v>
      </c>
      <c r="G53" s="104"/>
      <c r="H53" s="64">
        <v>101.63</v>
      </c>
      <c r="I53" s="66">
        <f t="shared" si="6"/>
        <v>1169.7612999999999</v>
      </c>
      <c r="L53" s="66">
        <v>11.51</v>
      </c>
    </row>
    <row r="54" spans="1:12" x14ac:dyDescent="0.2">
      <c r="A54" s="64"/>
      <c r="B54" s="71"/>
      <c r="C54" s="67" t="s">
        <v>163</v>
      </c>
      <c r="D54" s="71" t="s">
        <v>3</v>
      </c>
      <c r="E54" s="66"/>
      <c r="F54" s="104"/>
      <c r="G54" s="104"/>
      <c r="H54" s="64"/>
      <c r="I54" s="66">
        <f t="shared" si="6"/>
        <v>0</v>
      </c>
      <c r="L54" s="66"/>
    </row>
    <row r="55" spans="1:12" ht="51" x14ac:dyDescent="0.2">
      <c r="A55" s="64" t="s">
        <v>164</v>
      </c>
      <c r="B55" s="71" t="s">
        <v>165</v>
      </c>
      <c r="C55" s="65" t="s">
        <v>166</v>
      </c>
      <c r="D55" s="71" t="s">
        <v>73</v>
      </c>
      <c r="E55" s="66"/>
      <c r="F55" s="104">
        <v>509.44810400000006</v>
      </c>
      <c r="G55" s="104"/>
      <c r="H55" s="64">
        <v>644.15</v>
      </c>
      <c r="I55" s="66">
        <f t="shared" si="6"/>
        <v>0</v>
      </c>
      <c r="L55" s="66">
        <v>2</v>
      </c>
    </row>
    <row r="56" spans="1:12" ht="38.25" x14ac:dyDescent="0.2">
      <c r="A56" s="64" t="s">
        <v>167</v>
      </c>
      <c r="B56" s="71" t="s">
        <v>170</v>
      </c>
      <c r="C56" s="65" t="s">
        <v>171</v>
      </c>
      <c r="D56" s="71" t="s">
        <v>73</v>
      </c>
      <c r="E56" s="66"/>
      <c r="F56" s="104">
        <v>198.58624800000001</v>
      </c>
      <c r="G56" s="104"/>
      <c r="H56" s="64">
        <v>251.09</v>
      </c>
      <c r="I56" s="66">
        <f t="shared" si="6"/>
        <v>0</v>
      </c>
      <c r="L56" s="66">
        <v>3</v>
      </c>
    </row>
    <row r="57" spans="1:12" x14ac:dyDescent="0.2">
      <c r="A57" s="64"/>
      <c r="B57" s="71"/>
      <c r="C57" s="64"/>
      <c r="D57" s="71"/>
      <c r="E57" s="66"/>
      <c r="F57" s="105"/>
      <c r="G57" s="105"/>
      <c r="H57" s="64"/>
      <c r="I57" s="66"/>
      <c r="L57" s="66"/>
    </row>
    <row r="58" spans="1:12" x14ac:dyDescent="0.2">
      <c r="A58" s="83"/>
      <c r="B58" s="85"/>
      <c r="C58" s="84" t="s">
        <v>258</v>
      </c>
      <c r="D58" s="85"/>
      <c r="E58" s="86"/>
      <c r="F58" s="106"/>
      <c r="G58" s="106"/>
      <c r="H58" s="83"/>
      <c r="I58" s="94">
        <f>SUM(I59:I65)</f>
        <v>10452.180999999999</v>
      </c>
      <c r="L58" s="86"/>
    </row>
    <row r="59" spans="1:12" ht="51" x14ac:dyDescent="0.2">
      <c r="A59" s="64" t="s">
        <v>113</v>
      </c>
      <c r="B59" s="71" t="s">
        <v>111</v>
      </c>
      <c r="C59" s="65" t="s">
        <v>112</v>
      </c>
      <c r="D59" s="71" t="s">
        <v>73</v>
      </c>
      <c r="E59" s="66">
        <v>4</v>
      </c>
      <c r="F59" s="104">
        <v>311.73214000000002</v>
      </c>
      <c r="G59" s="104"/>
      <c r="H59" s="64">
        <v>394.15</v>
      </c>
      <c r="I59" s="66">
        <v>1576.6</v>
      </c>
      <c r="L59" s="66">
        <v>4</v>
      </c>
    </row>
    <row r="60" spans="1:12" ht="51" x14ac:dyDescent="0.2">
      <c r="A60" s="64" t="s">
        <v>116</v>
      </c>
      <c r="B60" s="71" t="s">
        <v>114</v>
      </c>
      <c r="C60" s="65" t="s">
        <v>115</v>
      </c>
      <c r="D60" s="71" t="s">
        <v>73</v>
      </c>
      <c r="E60" s="66">
        <v>4</v>
      </c>
      <c r="F60" s="104">
        <v>308.25100399999997</v>
      </c>
      <c r="G60" s="104"/>
      <c r="H60" s="64">
        <v>389.75</v>
      </c>
      <c r="I60" s="66">
        <v>1559</v>
      </c>
      <c r="L60" s="66">
        <v>4</v>
      </c>
    </row>
    <row r="61" spans="1:12" ht="51" x14ac:dyDescent="0.2">
      <c r="A61" s="64" t="s">
        <v>121</v>
      </c>
      <c r="B61" s="71" t="s">
        <v>117</v>
      </c>
      <c r="C61" s="65" t="s">
        <v>118</v>
      </c>
      <c r="D61" s="71" t="s">
        <v>24</v>
      </c>
      <c r="E61" s="66">
        <v>2.2999999999999998</v>
      </c>
      <c r="F61" s="104">
        <v>328.19576000000001</v>
      </c>
      <c r="G61" s="104"/>
      <c r="H61" s="64">
        <v>414.97</v>
      </c>
      <c r="I61" s="66">
        <f>H61*E61</f>
        <v>954.43100000000004</v>
      </c>
      <c r="L61" s="66">
        <v>17.7</v>
      </c>
    </row>
    <row r="62" spans="1:12" ht="51" x14ac:dyDescent="0.2">
      <c r="A62" s="64" t="s">
        <v>124</v>
      </c>
      <c r="B62" s="71" t="s">
        <v>119</v>
      </c>
      <c r="C62" s="65" t="s">
        <v>120</v>
      </c>
      <c r="D62" s="71" t="s">
        <v>24</v>
      </c>
      <c r="E62" s="66">
        <v>8</v>
      </c>
      <c r="F62" s="104">
        <v>401.48802799999999</v>
      </c>
      <c r="G62" s="104"/>
      <c r="H62" s="64">
        <v>507.64</v>
      </c>
      <c r="I62" s="66">
        <v>4061.12</v>
      </c>
      <c r="L62" s="66">
        <v>8</v>
      </c>
    </row>
    <row r="63" spans="1:12" ht="63.75" x14ac:dyDescent="0.2">
      <c r="A63" s="64" t="s">
        <v>205</v>
      </c>
      <c r="B63" s="71" t="s">
        <v>122</v>
      </c>
      <c r="C63" s="65" t="s">
        <v>123</v>
      </c>
      <c r="D63" s="71" t="s">
        <v>73</v>
      </c>
      <c r="E63" s="66">
        <v>4</v>
      </c>
      <c r="F63" s="104">
        <v>101.903976</v>
      </c>
      <c r="G63" s="104"/>
      <c r="H63" s="64">
        <v>128.85</v>
      </c>
      <c r="I63" s="66">
        <v>515.4</v>
      </c>
      <c r="L63" s="66">
        <v>4</v>
      </c>
    </row>
    <row r="64" spans="1:12" ht="38.25" x14ac:dyDescent="0.2">
      <c r="A64" s="64" t="s">
        <v>206</v>
      </c>
      <c r="B64" s="71" t="s">
        <v>125</v>
      </c>
      <c r="C64" s="65" t="s">
        <v>126</v>
      </c>
      <c r="D64" s="71" t="s">
        <v>73</v>
      </c>
      <c r="E64" s="66">
        <v>12</v>
      </c>
      <c r="F64" s="104">
        <v>21.550743999999998</v>
      </c>
      <c r="G64" s="104"/>
      <c r="H64" s="64">
        <v>27.25</v>
      </c>
      <c r="I64" s="66">
        <v>327</v>
      </c>
      <c r="L64" s="66">
        <v>12</v>
      </c>
    </row>
    <row r="65" spans="1:12" ht="63.75" x14ac:dyDescent="0.2">
      <c r="A65" s="64" t="s">
        <v>175</v>
      </c>
      <c r="B65" s="71" t="s">
        <v>180</v>
      </c>
      <c r="C65" s="65" t="s">
        <v>181</v>
      </c>
      <c r="D65" s="71" t="s">
        <v>73</v>
      </c>
      <c r="E65" s="66">
        <v>3</v>
      </c>
      <c r="F65" s="104">
        <v>384.53992</v>
      </c>
      <c r="G65" s="104"/>
      <c r="H65" s="64">
        <v>486.21</v>
      </c>
      <c r="I65" s="66">
        <f>H65*E65</f>
        <v>1458.6299999999999</v>
      </c>
      <c r="L65" s="66">
        <v>3</v>
      </c>
    </row>
    <row r="67" spans="1:12" x14ac:dyDescent="0.2">
      <c r="A67" s="87"/>
      <c r="B67" s="89"/>
      <c r="C67" s="88" t="s">
        <v>259</v>
      </c>
      <c r="D67" s="89"/>
      <c r="E67" s="90"/>
      <c r="F67" s="107"/>
      <c r="G67" s="107"/>
      <c r="H67" s="88"/>
      <c r="I67" s="95">
        <f>I9+I45-I58</f>
        <v>0.1757000000015978</v>
      </c>
      <c r="L67" s="90"/>
    </row>
  </sheetData>
  <mergeCells count="6">
    <mergeCell ref="B7:C7"/>
    <mergeCell ref="A2:I2"/>
    <mergeCell ref="A3:I3"/>
    <mergeCell ref="A4:I4"/>
    <mergeCell ref="A5:I5"/>
    <mergeCell ref="A6:I6"/>
  </mergeCells>
  <pageMargins left="0.31496062992125984" right="0.31496062992125984" top="0.59055118110236227" bottom="0.59055118110236227" header="0.31496062992125984" footer="0.31496062992125984"/>
  <pageSetup paperSize="9" orientation="landscape" verticalDpi="0" r:id="rId1"/>
  <rowBreaks count="2" manualBreakCount="2">
    <brk id="44" max="16383" man="1"/>
    <brk id="57"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7"/>
  <sheetViews>
    <sheetView topLeftCell="A55" workbookViewId="0">
      <selection activeCell="I58" sqref="I58"/>
    </sheetView>
  </sheetViews>
  <sheetFormatPr defaultRowHeight="12.75" x14ac:dyDescent="0.2"/>
  <cols>
    <col min="1" max="1" width="9.140625" style="5"/>
    <col min="2" max="2" width="9.28515625" style="112" bestFit="1" customWidth="1"/>
    <col min="3" max="3" width="57.28515625" style="5" customWidth="1"/>
    <col min="4" max="4" width="9.140625" style="112"/>
    <col min="5" max="5" width="12.140625" style="76" bestFit="1" customWidth="1"/>
    <col min="6" max="6" width="9.28515625" style="108" bestFit="1" customWidth="1"/>
    <col min="7" max="7" width="9.28515625" style="108" customWidth="1"/>
    <col min="8" max="8" width="9.140625" style="5"/>
    <col min="9" max="9" width="11.5703125" style="76" customWidth="1"/>
    <col min="10" max="16384" width="9.140625" style="5"/>
  </cols>
  <sheetData>
    <row r="1" spans="1:10" ht="62.25" customHeight="1" x14ac:dyDescent="0.2">
      <c r="A1" s="2"/>
      <c r="B1" s="69"/>
      <c r="C1" s="3"/>
      <c r="D1" s="69"/>
      <c r="E1" s="72"/>
      <c r="F1" s="98"/>
      <c r="G1" s="98"/>
      <c r="H1" s="3"/>
      <c r="I1" s="72"/>
      <c r="J1" s="4"/>
    </row>
    <row r="2" spans="1:10" x14ac:dyDescent="0.2">
      <c r="A2" s="117" t="s">
        <v>276</v>
      </c>
      <c r="B2" s="117"/>
      <c r="C2" s="117"/>
      <c r="D2" s="117"/>
      <c r="E2" s="117"/>
      <c r="F2" s="117"/>
      <c r="G2" s="117"/>
      <c r="H2" s="117"/>
      <c r="I2" s="117"/>
    </row>
    <row r="3" spans="1:10" x14ac:dyDescent="0.2">
      <c r="A3" s="117" t="s">
        <v>1</v>
      </c>
      <c r="B3" s="117"/>
      <c r="C3" s="117"/>
      <c r="D3" s="117"/>
      <c r="E3" s="117"/>
      <c r="F3" s="117"/>
      <c r="G3" s="117"/>
      <c r="H3" s="117"/>
      <c r="I3" s="117"/>
    </row>
    <row r="4" spans="1:10" x14ac:dyDescent="0.2">
      <c r="A4" s="118" t="s">
        <v>213</v>
      </c>
      <c r="B4" s="118"/>
      <c r="C4" s="118"/>
      <c r="D4" s="118"/>
      <c r="E4" s="118"/>
      <c r="F4" s="118"/>
      <c r="G4" s="118"/>
      <c r="H4" s="118"/>
      <c r="I4" s="118"/>
    </row>
    <row r="5" spans="1:10" x14ac:dyDescent="0.2">
      <c r="A5" s="119" t="s">
        <v>209</v>
      </c>
      <c r="B5" s="119"/>
      <c r="C5" s="119"/>
      <c r="D5" s="119"/>
      <c r="E5" s="119"/>
      <c r="F5" s="119"/>
      <c r="G5" s="119"/>
      <c r="H5" s="119"/>
      <c r="I5" s="119"/>
    </row>
    <row r="6" spans="1:10" x14ac:dyDescent="0.2">
      <c r="A6" s="120" t="s">
        <v>260</v>
      </c>
      <c r="B6" s="120"/>
      <c r="C6" s="120"/>
      <c r="D6" s="120"/>
      <c r="E6" s="120"/>
      <c r="F6" s="120"/>
      <c r="G6" s="120"/>
      <c r="H6" s="120"/>
      <c r="I6" s="120"/>
    </row>
    <row r="7" spans="1:10" x14ac:dyDescent="0.2">
      <c r="A7" s="6" t="s">
        <v>2</v>
      </c>
      <c r="B7" s="116">
        <v>46108</v>
      </c>
      <c r="C7" s="116"/>
      <c r="D7" s="13"/>
      <c r="E7" s="73"/>
      <c r="F7" s="99"/>
      <c r="G7" s="99"/>
      <c r="H7" s="15" t="s">
        <v>4</v>
      </c>
      <c r="I7" s="97">
        <v>0.26440000000000002</v>
      </c>
    </row>
    <row r="8" spans="1:10" ht="51" x14ac:dyDescent="0.2">
      <c r="A8" s="17" t="s">
        <v>5</v>
      </c>
      <c r="B8" s="109" t="s">
        <v>6</v>
      </c>
      <c r="C8" s="19" t="s">
        <v>7</v>
      </c>
      <c r="D8" s="20" t="s">
        <v>8</v>
      </c>
      <c r="E8" s="74" t="s">
        <v>9</v>
      </c>
      <c r="F8" s="100" t="s">
        <v>10</v>
      </c>
      <c r="G8" s="100" t="s">
        <v>274</v>
      </c>
      <c r="H8" s="19" t="s">
        <v>11</v>
      </c>
      <c r="I8" s="91" t="s">
        <v>12</v>
      </c>
    </row>
    <row r="9" spans="1:10" x14ac:dyDescent="0.2">
      <c r="A9" s="78"/>
      <c r="B9" s="110"/>
      <c r="C9" s="79" t="s">
        <v>251</v>
      </c>
      <c r="D9" s="80"/>
      <c r="E9" s="81"/>
      <c r="F9" s="101"/>
      <c r="G9" s="82">
        <v>0.8972</v>
      </c>
      <c r="H9" s="82"/>
      <c r="I9" s="92">
        <f>SUM(I11:I44)</f>
        <v>51441.51125000001</v>
      </c>
    </row>
    <row r="10" spans="1:10" x14ac:dyDescent="0.2">
      <c r="A10" s="62"/>
      <c r="B10" s="111"/>
      <c r="C10" s="36" t="s">
        <v>247</v>
      </c>
      <c r="D10" s="70"/>
      <c r="E10" s="75"/>
      <c r="F10" s="102"/>
      <c r="G10" s="102"/>
      <c r="H10" s="63"/>
      <c r="I10" s="93"/>
    </row>
    <row r="11" spans="1:10" ht="25.5" x14ac:dyDescent="0.2">
      <c r="A11" s="64">
        <v>1</v>
      </c>
      <c r="B11" s="71">
        <v>102253</v>
      </c>
      <c r="C11" s="65" t="s">
        <v>215</v>
      </c>
      <c r="D11" s="71" t="s">
        <v>26</v>
      </c>
      <c r="E11" s="66">
        <v>7.8</v>
      </c>
      <c r="F11" s="103">
        <v>732.7</v>
      </c>
      <c r="G11" s="103">
        <f t="shared" ref="G11:G22" si="0">F11*$G$9</f>
        <v>657.37844000000007</v>
      </c>
      <c r="H11" s="66">
        <f t="shared" ref="H11:H22" si="1">ROUND(G11*(1+$I$7),2)</f>
        <v>831.19</v>
      </c>
      <c r="I11" s="66">
        <f>H11*E11</f>
        <v>6483.2820000000002</v>
      </c>
    </row>
    <row r="12" spans="1:10" x14ac:dyDescent="0.2">
      <c r="A12" s="64">
        <v>2</v>
      </c>
      <c r="B12" s="71">
        <v>98685</v>
      </c>
      <c r="C12" s="65" t="s">
        <v>262</v>
      </c>
      <c r="D12" s="71" t="s">
        <v>214</v>
      </c>
      <c r="E12" s="66">
        <f>12.65*1.5</f>
        <v>18.975000000000001</v>
      </c>
      <c r="F12" s="104">
        <v>69.33</v>
      </c>
      <c r="G12" s="103">
        <f t="shared" si="0"/>
        <v>62.202875999999996</v>
      </c>
      <c r="H12" s="66">
        <f t="shared" si="1"/>
        <v>78.650000000000006</v>
      </c>
      <c r="I12" s="66">
        <f t="shared" ref="I12:I43" si="2">H12*E12</f>
        <v>1492.3837500000002</v>
      </c>
    </row>
    <row r="13" spans="1:10" ht="51" x14ac:dyDescent="0.2">
      <c r="A13" s="64">
        <v>3</v>
      </c>
      <c r="B13" s="71" t="s">
        <v>216</v>
      </c>
      <c r="C13" s="65" t="s">
        <v>233</v>
      </c>
      <c r="D13" s="71" t="s">
        <v>214</v>
      </c>
      <c r="E13" s="66">
        <v>18</v>
      </c>
      <c r="F13" s="104">
        <v>49.14</v>
      </c>
      <c r="G13" s="103">
        <f t="shared" si="0"/>
        <v>44.088408000000001</v>
      </c>
      <c r="H13" s="66">
        <f t="shared" si="1"/>
        <v>55.75</v>
      </c>
      <c r="I13" s="66">
        <f t="shared" si="2"/>
        <v>1003.5</v>
      </c>
    </row>
    <row r="14" spans="1:10" ht="25.5" x14ac:dyDescent="0.2">
      <c r="A14" s="64">
        <v>4</v>
      </c>
      <c r="B14" s="71" t="s">
        <v>226</v>
      </c>
      <c r="C14" s="65" t="s">
        <v>225</v>
      </c>
      <c r="D14" s="71" t="s">
        <v>26</v>
      </c>
      <c r="E14" s="66">
        <v>1.08</v>
      </c>
      <c r="F14" s="105">
        <v>325.23</v>
      </c>
      <c r="G14" s="103">
        <f t="shared" si="0"/>
        <v>291.796356</v>
      </c>
      <c r="H14" s="66">
        <f t="shared" si="1"/>
        <v>368.95</v>
      </c>
      <c r="I14" s="66">
        <f t="shared" si="2"/>
        <v>398.46600000000001</v>
      </c>
    </row>
    <row r="15" spans="1:10" ht="25.5" x14ac:dyDescent="0.2">
      <c r="A15" s="64">
        <v>5</v>
      </c>
      <c r="B15" s="71" t="s">
        <v>218</v>
      </c>
      <c r="C15" s="65" t="s">
        <v>217</v>
      </c>
      <c r="D15" s="71" t="s">
        <v>219</v>
      </c>
      <c r="E15" s="66">
        <v>5</v>
      </c>
      <c r="F15" s="104">
        <v>130.38</v>
      </c>
      <c r="G15" s="103">
        <f t="shared" si="0"/>
        <v>116.97693599999999</v>
      </c>
      <c r="H15" s="66">
        <f t="shared" si="1"/>
        <v>147.91</v>
      </c>
      <c r="I15" s="66">
        <f t="shared" si="2"/>
        <v>739.55</v>
      </c>
    </row>
    <row r="16" spans="1:10" ht="25.5" x14ac:dyDescent="0.2">
      <c r="A16" s="64">
        <v>6</v>
      </c>
      <c r="B16" s="71" t="s">
        <v>221</v>
      </c>
      <c r="C16" s="65" t="s">
        <v>220</v>
      </c>
      <c r="D16" s="71" t="s">
        <v>222</v>
      </c>
      <c r="E16" s="66">
        <v>1.5</v>
      </c>
      <c r="F16" s="104">
        <v>25.21</v>
      </c>
      <c r="G16" s="103">
        <f t="shared" si="0"/>
        <v>22.618411999999999</v>
      </c>
      <c r="H16" s="66">
        <f t="shared" si="1"/>
        <v>28.6</v>
      </c>
      <c r="I16" s="66">
        <f t="shared" si="2"/>
        <v>42.900000000000006</v>
      </c>
    </row>
    <row r="17" spans="1:9" x14ac:dyDescent="0.2">
      <c r="A17" s="64"/>
      <c r="B17" s="71"/>
      <c r="C17" s="67" t="s">
        <v>246</v>
      </c>
      <c r="D17" s="71"/>
      <c r="E17" s="66"/>
      <c r="F17" s="104"/>
      <c r="G17" s="103">
        <f t="shared" si="0"/>
        <v>0</v>
      </c>
      <c r="H17" s="66">
        <f t="shared" si="1"/>
        <v>0</v>
      </c>
      <c r="I17" s="66">
        <f t="shared" si="2"/>
        <v>0</v>
      </c>
    </row>
    <row r="18" spans="1:9" ht="38.25" x14ac:dyDescent="0.2">
      <c r="A18" s="64">
        <v>7</v>
      </c>
      <c r="B18" s="71">
        <v>104596</v>
      </c>
      <c r="C18" s="65" t="s">
        <v>266</v>
      </c>
      <c r="D18" s="71" t="s">
        <v>26</v>
      </c>
      <c r="E18" s="66">
        <v>31.16</v>
      </c>
      <c r="F18" s="104">
        <v>140.96</v>
      </c>
      <c r="G18" s="103">
        <f t="shared" si="0"/>
        <v>126.469312</v>
      </c>
      <c r="H18" s="66">
        <f t="shared" si="1"/>
        <v>159.91</v>
      </c>
      <c r="I18" s="66">
        <f t="shared" si="2"/>
        <v>4982.7955999999995</v>
      </c>
    </row>
    <row r="19" spans="1:9" x14ac:dyDescent="0.2">
      <c r="A19" s="64"/>
      <c r="B19" s="71"/>
      <c r="C19" s="67" t="s">
        <v>248</v>
      </c>
      <c r="D19" s="71"/>
      <c r="E19" s="66"/>
      <c r="F19" s="104"/>
      <c r="G19" s="103">
        <f t="shared" si="0"/>
        <v>0</v>
      </c>
      <c r="H19" s="66">
        <f t="shared" si="1"/>
        <v>0</v>
      </c>
      <c r="I19" s="66">
        <f t="shared" si="2"/>
        <v>0</v>
      </c>
    </row>
    <row r="20" spans="1:9" ht="38.25" x14ac:dyDescent="0.2">
      <c r="A20" s="64">
        <v>8</v>
      </c>
      <c r="B20" s="71" t="s">
        <v>223</v>
      </c>
      <c r="C20" s="65" t="s">
        <v>224</v>
      </c>
      <c r="D20" s="71" t="s">
        <v>26</v>
      </c>
      <c r="E20" s="66">
        <v>23.29</v>
      </c>
      <c r="F20" s="105">
        <v>78.73</v>
      </c>
      <c r="G20" s="103">
        <f t="shared" si="0"/>
        <v>70.636555999999999</v>
      </c>
      <c r="H20" s="66">
        <f t="shared" si="1"/>
        <v>89.31</v>
      </c>
      <c r="I20" s="66">
        <f t="shared" si="2"/>
        <v>2080.0299</v>
      </c>
    </row>
    <row r="21" spans="1:9" ht="38.25" x14ac:dyDescent="0.2">
      <c r="A21" s="64">
        <v>9</v>
      </c>
      <c r="B21" s="71" t="s">
        <v>264</v>
      </c>
      <c r="C21" s="65" t="s">
        <v>263</v>
      </c>
      <c r="D21" s="71" t="s">
        <v>214</v>
      </c>
      <c r="E21" s="66">
        <v>35</v>
      </c>
      <c r="F21" s="105">
        <v>18.21</v>
      </c>
      <c r="G21" s="103">
        <f t="shared" si="0"/>
        <v>16.338011999999999</v>
      </c>
      <c r="H21" s="66">
        <f t="shared" si="1"/>
        <v>20.66</v>
      </c>
      <c r="I21" s="66">
        <f t="shared" si="2"/>
        <v>723.1</v>
      </c>
    </row>
    <row r="22" spans="1:9" ht="51" x14ac:dyDescent="0.2">
      <c r="A22" s="64">
        <v>10</v>
      </c>
      <c r="B22" s="71">
        <v>104719</v>
      </c>
      <c r="C22" s="65" t="s">
        <v>267</v>
      </c>
      <c r="D22" s="71" t="s">
        <v>26</v>
      </c>
      <c r="E22" s="66">
        <f>2*0.8</f>
        <v>1.6</v>
      </c>
      <c r="F22" s="105">
        <v>179.95</v>
      </c>
      <c r="G22" s="103">
        <f t="shared" si="0"/>
        <v>161.45113999999998</v>
      </c>
      <c r="H22" s="66">
        <f t="shared" si="1"/>
        <v>204.14</v>
      </c>
      <c r="I22" s="66">
        <f t="shared" si="2"/>
        <v>326.62400000000002</v>
      </c>
    </row>
    <row r="23" spans="1:9" x14ac:dyDescent="0.2">
      <c r="A23" s="64"/>
      <c r="B23" s="71"/>
      <c r="C23" s="67" t="s">
        <v>107</v>
      </c>
      <c r="D23" s="71"/>
      <c r="E23" s="66"/>
      <c r="F23" s="105"/>
      <c r="G23" s="103"/>
      <c r="H23" s="66"/>
      <c r="I23" s="66"/>
    </row>
    <row r="24" spans="1:9" x14ac:dyDescent="0.2">
      <c r="A24" s="64">
        <v>11</v>
      </c>
      <c r="B24" s="71" t="s">
        <v>250</v>
      </c>
      <c r="C24" s="64" t="s">
        <v>227</v>
      </c>
      <c r="D24" s="71" t="s">
        <v>8</v>
      </c>
      <c r="E24" s="66">
        <v>8</v>
      </c>
      <c r="F24" s="105">
        <v>1635</v>
      </c>
      <c r="G24" s="103">
        <f t="shared" ref="G24:G43" si="3">F24*$G$9</f>
        <v>1466.922</v>
      </c>
      <c r="H24" s="66">
        <f t="shared" ref="H24:H43" si="4">ROUND(G24*(1+$I$7),2)</f>
        <v>1854.78</v>
      </c>
      <c r="I24" s="66">
        <f t="shared" si="2"/>
        <v>14838.24</v>
      </c>
    </row>
    <row r="25" spans="1:9" x14ac:dyDescent="0.2">
      <c r="A25" s="64">
        <v>12</v>
      </c>
      <c r="B25" s="71" t="s">
        <v>250</v>
      </c>
      <c r="C25" s="64" t="s">
        <v>228</v>
      </c>
      <c r="D25" s="71" t="s">
        <v>8</v>
      </c>
      <c r="E25" s="66">
        <v>4</v>
      </c>
      <c r="F25" s="105">
        <v>376</v>
      </c>
      <c r="G25" s="103">
        <f t="shared" si="3"/>
        <v>337.34719999999999</v>
      </c>
      <c r="H25" s="66">
        <f t="shared" si="4"/>
        <v>426.54</v>
      </c>
      <c r="I25" s="66">
        <f t="shared" si="2"/>
        <v>1706.16</v>
      </c>
    </row>
    <row r="26" spans="1:9" x14ac:dyDescent="0.2">
      <c r="A26" s="64">
        <v>13</v>
      </c>
      <c r="B26" s="71" t="s">
        <v>250</v>
      </c>
      <c r="C26" s="64" t="s">
        <v>229</v>
      </c>
      <c r="D26" s="71" t="s">
        <v>8</v>
      </c>
      <c r="E26" s="66">
        <v>1</v>
      </c>
      <c r="F26" s="105">
        <v>423</v>
      </c>
      <c r="G26" s="103">
        <f t="shared" si="3"/>
        <v>379.51560000000001</v>
      </c>
      <c r="H26" s="66">
        <f t="shared" si="4"/>
        <v>479.86</v>
      </c>
      <c r="I26" s="66">
        <f t="shared" si="2"/>
        <v>479.86</v>
      </c>
    </row>
    <row r="27" spans="1:9" x14ac:dyDescent="0.2">
      <c r="A27" s="64">
        <v>14</v>
      </c>
      <c r="B27" s="71" t="s">
        <v>250</v>
      </c>
      <c r="C27" s="64" t="s">
        <v>230</v>
      </c>
      <c r="D27" s="71" t="s">
        <v>8</v>
      </c>
      <c r="E27" s="66">
        <v>1</v>
      </c>
      <c r="F27" s="105">
        <v>1234</v>
      </c>
      <c r="G27" s="103">
        <f t="shared" si="3"/>
        <v>1107.1448</v>
      </c>
      <c r="H27" s="66">
        <f t="shared" si="4"/>
        <v>1399.87</v>
      </c>
      <c r="I27" s="66">
        <f t="shared" si="2"/>
        <v>1399.87</v>
      </c>
    </row>
    <row r="28" spans="1:9" x14ac:dyDescent="0.2">
      <c r="A28" s="64">
        <v>15</v>
      </c>
      <c r="B28" s="71" t="s">
        <v>250</v>
      </c>
      <c r="C28" s="64" t="s">
        <v>231</v>
      </c>
      <c r="D28" s="71" t="s">
        <v>8</v>
      </c>
      <c r="E28" s="66">
        <v>4</v>
      </c>
      <c r="F28" s="105">
        <v>1115</v>
      </c>
      <c r="G28" s="103">
        <f t="shared" si="3"/>
        <v>1000.378</v>
      </c>
      <c r="H28" s="66">
        <f t="shared" si="4"/>
        <v>1264.8800000000001</v>
      </c>
      <c r="I28" s="66">
        <f t="shared" si="2"/>
        <v>5059.5200000000004</v>
      </c>
    </row>
    <row r="29" spans="1:9" x14ac:dyDescent="0.2">
      <c r="A29" s="64">
        <v>16</v>
      </c>
      <c r="B29" s="71" t="s">
        <v>250</v>
      </c>
      <c r="C29" s="64" t="s">
        <v>232</v>
      </c>
      <c r="D29" s="71" t="s">
        <v>8</v>
      </c>
      <c r="E29" s="66">
        <v>4</v>
      </c>
      <c r="F29" s="105">
        <v>636</v>
      </c>
      <c r="G29" s="103">
        <f t="shared" si="3"/>
        <v>570.61919999999998</v>
      </c>
      <c r="H29" s="66">
        <f t="shared" si="4"/>
        <v>721.49</v>
      </c>
      <c r="I29" s="66">
        <f t="shared" si="2"/>
        <v>2885.96</v>
      </c>
    </row>
    <row r="30" spans="1:9" x14ac:dyDescent="0.2">
      <c r="A30" s="64"/>
      <c r="B30" s="71"/>
      <c r="C30" s="68" t="s">
        <v>249</v>
      </c>
      <c r="D30" s="71"/>
      <c r="E30" s="66"/>
      <c r="F30" s="105"/>
      <c r="G30" s="103"/>
      <c r="H30" s="66"/>
      <c r="I30" s="66"/>
    </row>
    <row r="31" spans="1:9" ht="25.5" x14ac:dyDescent="0.2">
      <c r="A31" s="64">
        <v>17</v>
      </c>
      <c r="B31" s="71" t="s">
        <v>235</v>
      </c>
      <c r="C31" s="65" t="s">
        <v>234</v>
      </c>
      <c r="D31" s="71" t="s">
        <v>8</v>
      </c>
      <c r="E31" s="66">
        <v>1</v>
      </c>
      <c r="F31" s="105">
        <v>1557.89</v>
      </c>
      <c r="G31" s="103">
        <f t="shared" si="3"/>
        <v>1397.738908</v>
      </c>
      <c r="H31" s="66">
        <f t="shared" si="4"/>
        <v>1767.3</v>
      </c>
      <c r="I31" s="66">
        <f t="shared" si="2"/>
        <v>1767.3</v>
      </c>
    </row>
    <row r="32" spans="1:9" ht="25.5" x14ac:dyDescent="0.2">
      <c r="A32" s="64">
        <v>18</v>
      </c>
      <c r="B32" s="71">
        <v>86874</v>
      </c>
      <c r="C32" s="65" t="s">
        <v>237</v>
      </c>
      <c r="D32" s="71" t="s">
        <v>8</v>
      </c>
      <c r="E32" s="66">
        <v>1</v>
      </c>
      <c r="F32" s="105">
        <v>565.49</v>
      </c>
      <c r="G32" s="103">
        <f t="shared" si="3"/>
        <v>507.35762800000003</v>
      </c>
      <c r="H32" s="66">
        <f t="shared" si="4"/>
        <v>641.5</v>
      </c>
      <c r="I32" s="66">
        <f t="shared" si="2"/>
        <v>641.5</v>
      </c>
    </row>
    <row r="33" spans="1:9" ht="25.5" x14ac:dyDescent="0.2">
      <c r="A33" s="64">
        <v>19</v>
      </c>
      <c r="B33" s="71">
        <v>86901</v>
      </c>
      <c r="C33" s="65" t="s">
        <v>265</v>
      </c>
      <c r="D33" s="71" t="s">
        <v>8</v>
      </c>
      <c r="E33" s="66">
        <v>5</v>
      </c>
      <c r="F33" s="105">
        <v>159.78</v>
      </c>
      <c r="G33" s="103">
        <f t="shared" si="3"/>
        <v>143.35461599999999</v>
      </c>
      <c r="H33" s="66">
        <f t="shared" si="4"/>
        <v>181.26</v>
      </c>
      <c r="I33" s="66">
        <f t="shared" si="2"/>
        <v>906.3</v>
      </c>
    </row>
    <row r="34" spans="1:9" ht="25.5" x14ac:dyDescent="0.2">
      <c r="A34" s="64">
        <v>20</v>
      </c>
      <c r="B34" s="71">
        <v>86914</v>
      </c>
      <c r="C34" s="65" t="s">
        <v>252</v>
      </c>
      <c r="D34" s="71" t="s">
        <v>8</v>
      </c>
      <c r="E34" s="66">
        <v>1</v>
      </c>
      <c r="F34" s="105">
        <v>100.96</v>
      </c>
      <c r="G34" s="103">
        <f t="shared" si="3"/>
        <v>90.581311999999997</v>
      </c>
      <c r="H34" s="66">
        <f t="shared" si="4"/>
        <v>114.53</v>
      </c>
      <c r="I34" s="66">
        <f t="shared" si="2"/>
        <v>114.53</v>
      </c>
    </row>
    <row r="35" spans="1:9" ht="25.5" x14ac:dyDescent="0.2">
      <c r="A35" s="64">
        <v>21</v>
      </c>
      <c r="B35" s="71" t="s">
        <v>236</v>
      </c>
      <c r="C35" s="65" t="s">
        <v>256</v>
      </c>
      <c r="D35" s="71" t="s">
        <v>8</v>
      </c>
      <c r="E35" s="66">
        <v>1</v>
      </c>
      <c r="F35" s="105">
        <v>57.24</v>
      </c>
      <c r="G35" s="103">
        <f t="shared" si="3"/>
        <v>51.355727999999999</v>
      </c>
      <c r="H35" s="66">
        <f t="shared" si="4"/>
        <v>64.930000000000007</v>
      </c>
      <c r="I35" s="66">
        <f t="shared" si="2"/>
        <v>64.930000000000007</v>
      </c>
    </row>
    <row r="36" spans="1:9" ht="12.75" customHeight="1" x14ac:dyDescent="0.2">
      <c r="A36" s="64">
        <v>22</v>
      </c>
      <c r="B36" s="71" t="s">
        <v>254</v>
      </c>
      <c r="C36" s="65" t="s">
        <v>255</v>
      </c>
      <c r="D36" s="71" t="s">
        <v>8</v>
      </c>
      <c r="E36" s="66">
        <v>1</v>
      </c>
      <c r="F36" s="105">
        <v>48.33</v>
      </c>
      <c r="G36" s="103">
        <f t="shared" si="3"/>
        <v>43.361675999999996</v>
      </c>
      <c r="H36" s="66">
        <f t="shared" si="4"/>
        <v>54.83</v>
      </c>
      <c r="I36" s="66">
        <f t="shared" si="2"/>
        <v>54.83</v>
      </c>
    </row>
    <row r="37" spans="1:9" x14ac:dyDescent="0.2">
      <c r="A37" s="64">
        <v>23</v>
      </c>
      <c r="B37" s="71" t="s">
        <v>253</v>
      </c>
      <c r="C37" s="64" t="s">
        <v>257</v>
      </c>
      <c r="D37" s="71" t="s">
        <v>8</v>
      </c>
      <c r="E37" s="66">
        <v>5</v>
      </c>
      <c r="F37" s="105">
        <v>46.41</v>
      </c>
      <c r="G37" s="103">
        <f t="shared" si="3"/>
        <v>41.639052</v>
      </c>
      <c r="H37" s="66">
        <f t="shared" si="4"/>
        <v>52.65</v>
      </c>
      <c r="I37" s="66">
        <f t="shared" si="2"/>
        <v>263.25</v>
      </c>
    </row>
    <row r="38" spans="1:9" ht="25.5" x14ac:dyDescent="0.2">
      <c r="A38" s="64">
        <v>24</v>
      </c>
      <c r="B38" s="71">
        <v>86883</v>
      </c>
      <c r="C38" s="65" t="s">
        <v>238</v>
      </c>
      <c r="D38" s="71" t="s">
        <v>8</v>
      </c>
      <c r="E38" s="66">
        <v>7</v>
      </c>
      <c r="F38" s="105">
        <v>14.35</v>
      </c>
      <c r="G38" s="103">
        <f t="shared" si="3"/>
        <v>12.87482</v>
      </c>
      <c r="H38" s="66">
        <f t="shared" si="4"/>
        <v>16.28</v>
      </c>
      <c r="I38" s="66">
        <f t="shared" si="2"/>
        <v>113.96000000000001</v>
      </c>
    </row>
    <row r="39" spans="1:9" x14ac:dyDescent="0.2">
      <c r="A39" s="64">
        <v>25</v>
      </c>
      <c r="B39" s="71" t="s">
        <v>241</v>
      </c>
      <c r="C39" s="65" t="s">
        <v>240</v>
      </c>
      <c r="D39" s="71" t="s">
        <v>8</v>
      </c>
      <c r="E39" s="66">
        <v>5</v>
      </c>
      <c r="F39" s="105">
        <v>179.54</v>
      </c>
      <c r="G39" s="103">
        <f t="shared" si="3"/>
        <v>161.08328799999998</v>
      </c>
      <c r="H39" s="66">
        <f t="shared" si="4"/>
        <v>203.67</v>
      </c>
      <c r="I39" s="66">
        <f t="shared" si="2"/>
        <v>1018.3499999999999</v>
      </c>
    </row>
    <row r="40" spans="1:9" ht="25.5" x14ac:dyDescent="0.2">
      <c r="A40" s="64">
        <v>26</v>
      </c>
      <c r="B40" s="71">
        <v>100868</v>
      </c>
      <c r="C40" s="65" t="s">
        <v>239</v>
      </c>
      <c r="D40" s="71" t="s">
        <v>8</v>
      </c>
      <c r="E40" s="66">
        <v>2</v>
      </c>
      <c r="F40" s="105">
        <v>362.43</v>
      </c>
      <c r="G40" s="103">
        <f t="shared" si="3"/>
        <v>325.17219599999999</v>
      </c>
      <c r="H40" s="66">
        <f t="shared" si="4"/>
        <v>411.15</v>
      </c>
      <c r="I40" s="66">
        <f t="shared" si="2"/>
        <v>822.3</v>
      </c>
    </row>
    <row r="41" spans="1:9" ht="25.5" x14ac:dyDescent="0.2">
      <c r="A41" s="64">
        <v>27</v>
      </c>
      <c r="B41" s="71">
        <v>106766</v>
      </c>
      <c r="C41" s="65" t="s">
        <v>242</v>
      </c>
      <c r="D41" s="71" t="s">
        <v>8</v>
      </c>
      <c r="E41" s="66">
        <v>6</v>
      </c>
      <c r="F41" s="105">
        <v>65.52</v>
      </c>
      <c r="G41" s="103">
        <f t="shared" si="3"/>
        <v>58.784543999999997</v>
      </c>
      <c r="H41" s="66">
        <f t="shared" si="4"/>
        <v>74.33</v>
      </c>
      <c r="I41" s="66">
        <f t="shared" si="2"/>
        <v>445.98</v>
      </c>
    </row>
    <row r="42" spans="1:9" ht="25.5" x14ac:dyDescent="0.2">
      <c r="A42" s="64">
        <v>28</v>
      </c>
      <c r="B42" s="71">
        <v>106765</v>
      </c>
      <c r="C42" s="65" t="s">
        <v>243</v>
      </c>
      <c r="D42" s="71" t="s">
        <v>8</v>
      </c>
      <c r="E42" s="66">
        <v>4</v>
      </c>
      <c r="F42" s="105">
        <v>65.52</v>
      </c>
      <c r="G42" s="103">
        <f t="shared" si="3"/>
        <v>58.784543999999997</v>
      </c>
      <c r="H42" s="66">
        <f t="shared" si="4"/>
        <v>74.33</v>
      </c>
      <c r="I42" s="66">
        <f t="shared" si="2"/>
        <v>297.32</v>
      </c>
    </row>
    <row r="43" spans="1:9" ht="38.25" x14ac:dyDescent="0.2">
      <c r="A43" s="64">
        <v>29</v>
      </c>
      <c r="B43" s="71" t="s">
        <v>245</v>
      </c>
      <c r="C43" s="65" t="s">
        <v>244</v>
      </c>
      <c r="D43" s="71" t="s">
        <v>8</v>
      </c>
      <c r="E43" s="66">
        <v>4</v>
      </c>
      <c r="F43" s="105">
        <v>63.63</v>
      </c>
      <c r="G43" s="103">
        <f t="shared" si="3"/>
        <v>57.088836000000001</v>
      </c>
      <c r="H43" s="66">
        <f t="shared" si="4"/>
        <v>72.180000000000007</v>
      </c>
      <c r="I43" s="66">
        <f t="shared" si="2"/>
        <v>288.72000000000003</v>
      </c>
    </row>
    <row r="44" spans="1:9" x14ac:dyDescent="0.2">
      <c r="A44" s="64"/>
      <c r="B44" s="71"/>
      <c r="C44" s="64"/>
      <c r="D44" s="71"/>
      <c r="E44" s="66"/>
      <c r="F44" s="105"/>
      <c r="G44" s="105"/>
      <c r="H44" s="64"/>
      <c r="I44" s="66"/>
    </row>
    <row r="45" spans="1:9" x14ac:dyDescent="0.2">
      <c r="A45" s="78"/>
      <c r="B45" s="110"/>
      <c r="C45" s="79" t="s">
        <v>275</v>
      </c>
      <c r="D45" s="80"/>
      <c r="E45" s="81"/>
      <c r="F45" s="101"/>
      <c r="G45" s="101"/>
      <c r="H45" s="82"/>
      <c r="I45" s="92">
        <f>SUM(I47:I56)</f>
        <v>9364.1728000000003</v>
      </c>
    </row>
    <row r="46" spans="1:9" x14ac:dyDescent="0.2">
      <c r="A46" s="64"/>
      <c r="B46" s="71"/>
      <c r="C46" s="77" t="s">
        <v>28</v>
      </c>
      <c r="D46" s="71"/>
      <c r="E46" s="66"/>
      <c r="F46" s="105"/>
      <c r="G46" s="105"/>
      <c r="H46" s="64"/>
      <c r="I46" s="66"/>
    </row>
    <row r="47" spans="1:9" ht="38.25" x14ac:dyDescent="0.2">
      <c r="A47" s="64" t="s">
        <v>27</v>
      </c>
      <c r="B47" s="71" t="s">
        <v>37</v>
      </c>
      <c r="C47" s="65" t="s">
        <v>38</v>
      </c>
      <c r="D47" s="71" t="s">
        <v>24</v>
      </c>
      <c r="E47" s="66">
        <v>111.45</v>
      </c>
      <c r="F47" s="104">
        <v>33.151540000000004</v>
      </c>
      <c r="G47" s="104"/>
      <c r="H47" s="64">
        <v>41.92</v>
      </c>
      <c r="I47" s="66">
        <f t="shared" ref="I47" si="5">H47*E47</f>
        <v>4671.9840000000004</v>
      </c>
    </row>
    <row r="48" spans="1:9" x14ac:dyDescent="0.2">
      <c r="A48" s="64"/>
      <c r="B48" s="71"/>
      <c r="C48" s="67" t="s">
        <v>56</v>
      </c>
      <c r="D48" s="71"/>
      <c r="E48" s="66"/>
      <c r="F48" s="104"/>
      <c r="G48" s="104"/>
      <c r="H48" s="64"/>
      <c r="I48" s="66"/>
    </row>
    <row r="49" spans="1:10" ht="76.5" x14ac:dyDescent="0.2">
      <c r="A49" s="64" t="s">
        <v>70</v>
      </c>
      <c r="B49" s="71" t="s">
        <v>68</v>
      </c>
      <c r="C49" s="65" t="s">
        <v>69</v>
      </c>
      <c r="D49" s="71" t="s">
        <v>63</v>
      </c>
      <c r="E49" s="66">
        <v>3</v>
      </c>
      <c r="F49" s="104">
        <v>196.71109999999999</v>
      </c>
      <c r="G49" s="104"/>
      <c r="H49" s="64">
        <v>248.72</v>
      </c>
      <c r="I49" s="66">
        <f t="shared" ref="I49:I56" si="6">H49*E49</f>
        <v>746.16</v>
      </c>
    </row>
    <row r="50" spans="1:10" ht="63.75" x14ac:dyDescent="0.2">
      <c r="A50" s="64" t="s">
        <v>76</v>
      </c>
      <c r="B50" s="71" t="s">
        <v>75</v>
      </c>
      <c r="C50" s="65" t="s">
        <v>191</v>
      </c>
      <c r="D50" s="71" t="s">
        <v>73</v>
      </c>
      <c r="E50" s="66">
        <v>1</v>
      </c>
      <c r="F50" s="104">
        <v>123.63416000000001</v>
      </c>
      <c r="G50" s="104"/>
      <c r="H50" s="64">
        <v>156.32</v>
      </c>
      <c r="I50" s="66">
        <f t="shared" si="6"/>
        <v>156.32</v>
      </c>
    </row>
    <row r="51" spans="1:10" x14ac:dyDescent="0.2">
      <c r="A51" s="64"/>
      <c r="B51" s="71"/>
      <c r="C51" s="67" t="s">
        <v>93</v>
      </c>
      <c r="D51" s="71" t="s">
        <v>3</v>
      </c>
      <c r="E51" s="66"/>
      <c r="F51" s="104"/>
      <c r="G51" s="104"/>
      <c r="H51" s="64"/>
      <c r="I51" s="66">
        <f t="shared" si="6"/>
        <v>0</v>
      </c>
    </row>
    <row r="52" spans="1:10" ht="38.25" x14ac:dyDescent="0.2">
      <c r="A52" s="64" t="s">
        <v>102</v>
      </c>
      <c r="B52" s="71" t="s">
        <v>100</v>
      </c>
      <c r="C52" s="65" t="s">
        <v>101</v>
      </c>
      <c r="D52" s="71" t="s">
        <v>24</v>
      </c>
      <c r="E52" s="66">
        <v>11.51</v>
      </c>
      <c r="F52" s="104">
        <v>39.745959999999997</v>
      </c>
      <c r="G52" s="104"/>
      <c r="H52" s="64">
        <v>50.25</v>
      </c>
      <c r="I52" s="66">
        <f t="shared" si="6"/>
        <v>578.37749999999994</v>
      </c>
    </row>
    <row r="53" spans="1:10" ht="51" x14ac:dyDescent="0.2">
      <c r="A53" s="64" t="s">
        <v>106</v>
      </c>
      <c r="B53" s="71" t="s">
        <v>104</v>
      </c>
      <c r="C53" s="65" t="s">
        <v>105</v>
      </c>
      <c r="D53" s="71" t="s">
        <v>24</v>
      </c>
      <c r="E53" s="66">
        <v>11.51</v>
      </c>
      <c r="F53" s="104">
        <v>80.380148000000005</v>
      </c>
      <c r="G53" s="104"/>
      <c r="H53" s="64">
        <v>101.63</v>
      </c>
      <c r="I53" s="66">
        <f t="shared" si="6"/>
        <v>1169.7612999999999</v>
      </c>
    </row>
    <row r="54" spans="1:10" x14ac:dyDescent="0.2">
      <c r="A54" s="64"/>
      <c r="B54" s="71"/>
      <c r="C54" s="67" t="s">
        <v>163</v>
      </c>
      <c r="D54" s="71" t="s">
        <v>3</v>
      </c>
      <c r="E54" s="66"/>
      <c r="F54" s="104"/>
      <c r="G54" s="104"/>
      <c r="H54" s="64"/>
      <c r="I54" s="66">
        <f t="shared" si="6"/>
        <v>0</v>
      </c>
    </row>
    <row r="55" spans="1:10" ht="51" x14ac:dyDescent="0.2">
      <c r="A55" s="64" t="s">
        <v>164</v>
      </c>
      <c r="B55" s="71" t="s">
        <v>165</v>
      </c>
      <c r="C55" s="65" t="s">
        <v>166</v>
      </c>
      <c r="D55" s="71" t="s">
        <v>73</v>
      </c>
      <c r="E55" s="66">
        <v>2</v>
      </c>
      <c r="F55" s="104">
        <v>509.44810400000006</v>
      </c>
      <c r="G55" s="104"/>
      <c r="H55" s="64">
        <v>644.15</v>
      </c>
      <c r="I55" s="66">
        <f t="shared" si="6"/>
        <v>1288.3</v>
      </c>
    </row>
    <row r="56" spans="1:10" ht="38.25" x14ac:dyDescent="0.2">
      <c r="A56" s="64" t="s">
        <v>167</v>
      </c>
      <c r="B56" s="71" t="s">
        <v>170</v>
      </c>
      <c r="C56" s="65" t="s">
        <v>171</v>
      </c>
      <c r="D56" s="71" t="s">
        <v>73</v>
      </c>
      <c r="E56" s="66">
        <v>3</v>
      </c>
      <c r="F56" s="104">
        <v>198.58624800000001</v>
      </c>
      <c r="G56" s="104"/>
      <c r="H56" s="64">
        <v>251.09</v>
      </c>
      <c r="I56" s="66">
        <f t="shared" si="6"/>
        <v>753.27</v>
      </c>
    </row>
    <row r="57" spans="1:10" x14ac:dyDescent="0.2">
      <c r="A57" s="64"/>
      <c r="B57" s="71"/>
      <c r="C57" s="64"/>
      <c r="D57" s="71"/>
      <c r="E57" s="66"/>
      <c r="F57" s="105"/>
      <c r="G57" s="105"/>
      <c r="H57" s="64"/>
      <c r="I57" s="66"/>
      <c r="J57" s="53"/>
    </row>
    <row r="58" spans="1:10" x14ac:dyDescent="0.2">
      <c r="A58" s="83"/>
      <c r="B58" s="85"/>
      <c r="C58" s="84" t="s">
        <v>258</v>
      </c>
      <c r="D58" s="85"/>
      <c r="E58" s="86"/>
      <c r="F58" s="106"/>
      <c r="G58" s="106"/>
      <c r="H58" s="83"/>
      <c r="I58" s="94">
        <f>SUM(I59:I65)</f>
        <v>16842.719999999998</v>
      </c>
    </row>
    <row r="59" spans="1:10" ht="51" x14ac:dyDescent="0.2">
      <c r="A59" s="64" t="s">
        <v>113</v>
      </c>
      <c r="B59" s="71" t="s">
        <v>111</v>
      </c>
      <c r="C59" s="65" t="s">
        <v>112</v>
      </c>
      <c r="D59" s="71" t="s">
        <v>73</v>
      </c>
      <c r="E59" s="66">
        <v>4</v>
      </c>
      <c r="F59" s="104">
        <v>311.73214000000002</v>
      </c>
      <c r="G59" s="104"/>
      <c r="H59" s="64">
        <v>394.15</v>
      </c>
      <c r="I59" s="66">
        <v>1576.6</v>
      </c>
    </row>
    <row r="60" spans="1:10" ht="51" x14ac:dyDescent="0.2">
      <c r="A60" s="64" t="s">
        <v>116</v>
      </c>
      <c r="B60" s="71" t="s">
        <v>114</v>
      </c>
      <c r="C60" s="65" t="s">
        <v>115</v>
      </c>
      <c r="D60" s="71" t="s">
        <v>73</v>
      </c>
      <c r="E60" s="66">
        <v>4</v>
      </c>
      <c r="F60" s="104">
        <v>308.25100399999997</v>
      </c>
      <c r="G60" s="104"/>
      <c r="H60" s="64">
        <v>389.75</v>
      </c>
      <c r="I60" s="66">
        <v>1559</v>
      </c>
    </row>
    <row r="61" spans="1:10" ht="51" x14ac:dyDescent="0.2">
      <c r="A61" s="64" t="s">
        <v>121</v>
      </c>
      <c r="B61" s="71" t="s">
        <v>117</v>
      </c>
      <c r="C61" s="65" t="s">
        <v>118</v>
      </c>
      <c r="D61" s="71" t="s">
        <v>24</v>
      </c>
      <c r="E61" s="66">
        <v>17.7</v>
      </c>
      <c r="F61" s="104">
        <v>328.19576000000001</v>
      </c>
      <c r="G61" s="104"/>
      <c r="H61" s="64">
        <v>414.97</v>
      </c>
      <c r="I61" s="66">
        <v>7344.97</v>
      </c>
    </row>
    <row r="62" spans="1:10" ht="51" x14ac:dyDescent="0.2">
      <c r="A62" s="64" t="s">
        <v>124</v>
      </c>
      <c r="B62" s="71" t="s">
        <v>119</v>
      </c>
      <c r="C62" s="65" t="s">
        <v>120</v>
      </c>
      <c r="D62" s="71" t="s">
        <v>24</v>
      </c>
      <c r="E62" s="66">
        <v>8</v>
      </c>
      <c r="F62" s="104">
        <v>401.48802799999999</v>
      </c>
      <c r="G62" s="104"/>
      <c r="H62" s="64">
        <v>507.64</v>
      </c>
      <c r="I62" s="66">
        <v>4061.12</v>
      </c>
    </row>
    <row r="63" spans="1:10" ht="63.75" x14ac:dyDescent="0.2">
      <c r="A63" s="64" t="s">
        <v>205</v>
      </c>
      <c r="B63" s="71" t="s">
        <v>122</v>
      </c>
      <c r="C63" s="65" t="s">
        <v>123</v>
      </c>
      <c r="D63" s="71" t="s">
        <v>73</v>
      </c>
      <c r="E63" s="66">
        <v>4</v>
      </c>
      <c r="F63" s="104">
        <v>101.903976</v>
      </c>
      <c r="G63" s="104"/>
      <c r="H63" s="64">
        <v>128.85</v>
      </c>
      <c r="I63" s="66">
        <v>515.4</v>
      </c>
    </row>
    <row r="64" spans="1:10" ht="38.25" x14ac:dyDescent="0.2">
      <c r="A64" s="64" t="s">
        <v>206</v>
      </c>
      <c r="B64" s="71" t="s">
        <v>125</v>
      </c>
      <c r="C64" s="65" t="s">
        <v>126</v>
      </c>
      <c r="D64" s="71" t="s">
        <v>73</v>
      </c>
      <c r="E64" s="66">
        <v>12</v>
      </c>
      <c r="F64" s="104">
        <v>21.550743999999998</v>
      </c>
      <c r="G64" s="104"/>
      <c r="H64" s="64">
        <v>27.25</v>
      </c>
      <c r="I64" s="66">
        <v>327</v>
      </c>
    </row>
    <row r="65" spans="1:9" ht="63.75" x14ac:dyDescent="0.2">
      <c r="A65" s="64" t="s">
        <v>175</v>
      </c>
      <c r="B65" s="71" t="s">
        <v>180</v>
      </c>
      <c r="C65" s="65" t="s">
        <v>181</v>
      </c>
      <c r="D65" s="71" t="s">
        <v>73</v>
      </c>
      <c r="E65" s="66">
        <v>3</v>
      </c>
      <c r="F65" s="104">
        <v>384.53992</v>
      </c>
      <c r="G65" s="104"/>
      <c r="H65" s="64">
        <v>486.21</v>
      </c>
      <c r="I65" s="66">
        <v>1458.63</v>
      </c>
    </row>
    <row r="67" spans="1:9" x14ac:dyDescent="0.2">
      <c r="A67" s="87"/>
      <c r="B67" s="89"/>
      <c r="C67" s="88" t="s">
        <v>259</v>
      </c>
      <c r="D67" s="89"/>
      <c r="E67" s="90"/>
      <c r="F67" s="107"/>
      <c r="G67" s="107"/>
      <c r="H67" s="88"/>
      <c r="I67" s="95">
        <f>I9+I45-I58</f>
        <v>43962.96405000001</v>
      </c>
    </row>
  </sheetData>
  <mergeCells count="6">
    <mergeCell ref="B7:C7"/>
    <mergeCell ref="A6:I6"/>
    <mergeCell ref="A2:I2"/>
    <mergeCell ref="A3:I3"/>
    <mergeCell ref="A4:I4"/>
    <mergeCell ref="A5:I5"/>
  </mergeCells>
  <pageMargins left="0.31496062992125984" right="0.31496062992125984" top="0.59055118110236227" bottom="0.59055118110236227" header="0.31496062992125984" footer="0.31496062992125984"/>
  <pageSetup paperSize="9" orientation="landscape" verticalDpi="0" r:id="rId1"/>
  <rowBreaks count="2" manualBreakCount="2">
    <brk id="44" max="16383" man="1"/>
    <brk id="57"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topLeftCell="A7" workbookViewId="0">
      <selection activeCell="L8" sqref="L8"/>
    </sheetView>
  </sheetViews>
  <sheetFormatPr defaultRowHeight="12.75" x14ac:dyDescent="0.2"/>
  <cols>
    <col min="1" max="1" width="9.140625" style="5"/>
    <col min="2" max="2" width="9.28515625" style="96" bestFit="1" customWidth="1"/>
    <col min="3" max="3" width="57.28515625" style="5" customWidth="1"/>
    <col min="4" max="4" width="9.140625" style="96"/>
    <col min="5" max="5" width="12.140625" style="76" bestFit="1" customWidth="1"/>
    <col min="6" max="6" width="9.28515625" style="108" bestFit="1" customWidth="1"/>
    <col min="7" max="7" width="9.28515625" style="108" customWidth="1"/>
    <col min="8" max="8" width="9.140625" style="5"/>
    <col min="9" max="9" width="11.5703125" style="76" customWidth="1"/>
    <col min="10" max="16384" width="9.140625" style="5"/>
  </cols>
  <sheetData>
    <row r="1" spans="1:10" ht="62.25" customHeight="1" x14ac:dyDescent="0.2">
      <c r="A1" s="2"/>
      <c r="B1" s="69"/>
      <c r="C1" s="3"/>
      <c r="D1" s="69"/>
      <c r="E1" s="72"/>
      <c r="F1" s="98"/>
      <c r="G1" s="98"/>
      <c r="H1" s="3"/>
      <c r="I1" s="72"/>
      <c r="J1" s="4"/>
    </row>
    <row r="2" spans="1:10" x14ac:dyDescent="0.2">
      <c r="A2" s="117" t="s">
        <v>276</v>
      </c>
      <c r="B2" s="117"/>
      <c r="C2" s="117"/>
      <c r="D2" s="117"/>
      <c r="E2" s="117"/>
      <c r="F2" s="117"/>
      <c r="G2" s="117"/>
      <c r="H2" s="117"/>
      <c r="I2" s="117"/>
    </row>
    <row r="3" spans="1:10" x14ac:dyDescent="0.2">
      <c r="A3" s="117" t="s">
        <v>1</v>
      </c>
      <c r="B3" s="117"/>
      <c r="C3" s="117"/>
      <c r="D3" s="117"/>
      <c r="E3" s="117"/>
      <c r="F3" s="117"/>
      <c r="G3" s="117"/>
      <c r="H3" s="117"/>
      <c r="I3" s="117"/>
    </row>
    <row r="4" spans="1:10" x14ac:dyDescent="0.2">
      <c r="A4" s="118" t="s">
        <v>213</v>
      </c>
      <c r="B4" s="118"/>
      <c r="C4" s="118"/>
      <c r="D4" s="118"/>
      <c r="E4" s="118"/>
      <c r="F4" s="118"/>
      <c r="G4" s="118"/>
      <c r="H4" s="118"/>
      <c r="I4" s="118"/>
    </row>
    <row r="5" spans="1:10" x14ac:dyDescent="0.2">
      <c r="A5" s="119" t="s">
        <v>209</v>
      </c>
      <c r="B5" s="119"/>
      <c r="C5" s="119"/>
      <c r="D5" s="119"/>
      <c r="E5" s="119"/>
      <c r="F5" s="119"/>
      <c r="G5" s="119"/>
      <c r="H5" s="119"/>
      <c r="I5" s="119"/>
    </row>
    <row r="6" spans="1:10" x14ac:dyDescent="0.2">
      <c r="A6" s="120" t="s">
        <v>260</v>
      </c>
      <c r="B6" s="120"/>
      <c r="C6" s="120"/>
      <c r="D6" s="120"/>
      <c r="E6" s="120"/>
      <c r="F6" s="120"/>
      <c r="G6" s="120"/>
      <c r="H6" s="120"/>
      <c r="I6" s="120"/>
    </row>
    <row r="7" spans="1:10" x14ac:dyDescent="0.2">
      <c r="A7" s="6" t="s">
        <v>2</v>
      </c>
      <c r="B7" s="116">
        <v>46108</v>
      </c>
      <c r="C7" s="116"/>
      <c r="D7" s="13"/>
      <c r="E7" s="73"/>
      <c r="F7" s="99"/>
      <c r="G7" s="99"/>
      <c r="H7" s="15" t="s">
        <v>4</v>
      </c>
      <c r="I7" s="97">
        <v>0.26440000000000002</v>
      </c>
    </row>
    <row r="8" spans="1:10" ht="51" x14ac:dyDescent="0.2">
      <c r="A8" s="17" t="s">
        <v>5</v>
      </c>
      <c r="B8" s="109" t="s">
        <v>6</v>
      </c>
      <c r="C8" s="19" t="s">
        <v>7</v>
      </c>
      <c r="D8" s="20" t="s">
        <v>8</v>
      </c>
      <c r="E8" s="74" t="s">
        <v>9</v>
      </c>
      <c r="F8" s="100" t="s">
        <v>10</v>
      </c>
      <c r="G8" s="100" t="s">
        <v>274</v>
      </c>
      <c r="H8" s="19" t="s">
        <v>11</v>
      </c>
      <c r="I8" s="91" t="s">
        <v>12</v>
      </c>
    </row>
    <row r="9" spans="1:10" x14ac:dyDescent="0.2">
      <c r="A9" s="78"/>
      <c r="B9" s="110"/>
      <c r="C9" s="79" t="s">
        <v>251</v>
      </c>
      <c r="D9" s="80"/>
      <c r="E9" s="81"/>
      <c r="F9" s="101"/>
      <c r="G9" s="82">
        <v>0.8972</v>
      </c>
      <c r="H9" s="82"/>
      <c r="I9" s="92">
        <f>SUM(I10:I12)</f>
        <v>20276.983</v>
      </c>
    </row>
    <row r="10" spans="1:10" ht="51" x14ac:dyDescent="0.2">
      <c r="A10" s="64">
        <v>1</v>
      </c>
      <c r="B10" s="71" t="s">
        <v>268</v>
      </c>
      <c r="C10" s="65" t="s">
        <v>273</v>
      </c>
      <c r="D10" s="71" t="s">
        <v>261</v>
      </c>
      <c r="E10" s="66">
        <v>400</v>
      </c>
      <c r="F10" s="105">
        <v>28.46</v>
      </c>
      <c r="G10" s="103">
        <f>F10*$G$9</f>
        <v>25.534312</v>
      </c>
      <c r="H10" s="64">
        <f>ROUND(G10*(1+$I$7),2)</f>
        <v>32.29</v>
      </c>
      <c r="I10" s="66">
        <f t="shared" ref="I10:I12" si="0">H10*E10</f>
        <v>12916</v>
      </c>
    </row>
    <row r="11" spans="1:10" ht="51" x14ac:dyDescent="0.2">
      <c r="A11" s="64">
        <v>2</v>
      </c>
      <c r="B11" s="71" t="s">
        <v>270</v>
      </c>
      <c r="C11" s="65" t="s">
        <v>269</v>
      </c>
      <c r="D11" s="71" t="s">
        <v>214</v>
      </c>
      <c r="E11" s="66">
        <v>9</v>
      </c>
      <c r="F11" s="105">
        <v>656.61</v>
      </c>
      <c r="G11" s="103">
        <f t="shared" ref="G11:G12" si="1">F11*$G$9</f>
        <v>589.11049200000002</v>
      </c>
      <c r="H11" s="64">
        <f t="shared" ref="H11:H12" si="2">ROUND(G11*(1+$I$7),2)</f>
        <v>744.87</v>
      </c>
      <c r="I11" s="66">
        <f t="shared" si="0"/>
        <v>6703.83</v>
      </c>
    </row>
    <row r="12" spans="1:10" ht="38.25" x14ac:dyDescent="0.2">
      <c r="A12" s="64">
        <v>3</v>
      </c>
      <c r="B12" s="71" t="s">
        <v>272</v>
      </c>
      <c r="C12" s="65" t="s">
        <v>271</v>
      </c>
      <c r="D12" s="71" t="s">
        <v>214</v>
      </c>
      <c r="E12" s="66">
        <f>9*4+9*1.1+9</f>
        <v>54.9</v>
      </c>
      <c r="F12" s="105">
        <v>10.55</v>
      </c>
      <c r="G12" s="103">
        <f t="shared" si="1"/>
        <v>9.4654600000000002</v>
      </c>
      <c r="H12" s="64">
        <f t="shared" si="2"/>
        <v>11.97</v>
      </c>
      <c r="I12" s="66">
        <f t="shared" si="0"/>
        <v>657.15300000000002</v>
      </c>
    </row>
    <row r="18" spans="3:3" x14ac:dyDescent="0.2">
      <c r="C18" s="60" t="s">
        <v>210</v>
      </c>
    </row>
    <row r="19" spans="3:3" x14ac:dyDescent="0.2">
      <c r="C19" s="61" t="s">
        <v>211</v>
      </c>
    </row>
  </sheetData>
  <mergeCells count="6">
    <mergeCell ref="B7:C7"/>
    <mergeCell ref="A2:I2"/>
    <mergeCell ref="A3:I3"/>
    <mergeCell ref="A4:I4"/>
    <mergeCell ref="A5:I5"/>
    <mergeCell ref="A6:I6"/>
  </mergeCells>
  <pageMargins left="0.31496062992125984" right="0.31496062992125984" top="0.78740157480314965" bottom="0.78740157480314965" header="0.31496062992125984" footer="0.31496062992125984"/>
  <pageSetup paperSize="9" orientation="landscape"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6"/>
  <sheetViews>
    <sheetView topLeftCell="A73" zoomScale="90" zoomScaleNormal="90" workbookViewId="0">
      <selection activeCell="E47" sqref="E47"/>
    </sheetView>
  </sheetViews>
  <sheetFormatPr defaultRowHeight="12.75" x14ac:dyDescent="0.2"/>
  <cols>
    <col min="1" max="1" width="6.5703125" style="5" customWidth="1"/>
    <col min="2" max="2" width="10.28515625" style="5" customWidth="1"/>
    <col min="3" max="3" width="65" style="5" customWidth="1"/>
    <col min="4" max="4" width="6.5703125" style="5" customWidth="1"/>
    <col min="5" max="5" width="13" style="5" customWidth="1"/>
    <col min="6" max="6" width="12.140625" style="5" customWidth="1"/>
    <col min="7" max="7" width="12.28515625" style="5" customWidth="1"/>
    <col min="8" max="8" width="14.28515625" style="5" customWidth="1"/>
    <col min="9" max="9" width="9.28515625" style="5" customWidth="1"/>
    <col min="10" max="10" width="12.140625" style="5" customWidth="1"/>
    <col min="11" max="13" width="10.5703125" style="5" bestFit="1" customWidth="1"/>
    <col min="14" max="16384" width="9.140625" style="5"/>
  </cols>
  <sheetData>
    <row r="1" spans="1:17" ht="62.25" customHeight="1" x14ac:dyDescent="0.2">
      <c r="A1" s="2"/>
      <c r="B1" s="3"/>
      <c r="C1" s="3"/>
      <c r="D1" s="3"/>
      <c r="E1" s="3"/>
      <c r="F1" s="3"/>
      <c r="G1" s="3"/>
      <c r="H1" s="3"/>
      <c r="I1" s="4"/>
      <c r="J1" s="4"/>
    </row>
    <row r="2" spans="1:17" ht="39.950000000000003" customHeight="1" x14ac:dyDescent="0.2">
      <c r="A2" s="122" t="s">
        <v>212</v>
      </c>
      <c r="B2" s="123"/>
      <c r="C2" s="123"/>
      <c r="D2" s="123"/>
      <c r="E2" s="123"/>
      <c r="F2" s="123"/>
      <c r="G2" s="123"/>
      <c r="H2" s="123"/>
    </row>
    <row r="3" spans="1:17" x14ac:dyDescent="0.2">
      <c r="A3" s="120" t="s">
        <v>0</v>
      </c>
      <c r="B3" s="120"/>
      <c r="C3" s="120"/>
      <c r="D3" s="120"/>
      <c r="E3" s="120"/>
      <c r="F3" s="120"/>
      <c r="G3" s="120"/>
      <c r="H3" s="120"/>
    </row>
    <row r="4" spans="1:17" x14ac:dyDescent="0.2">
      <c r="A4" s="124" t="s">
        <v>1</v>
      </c>
      <c r="B4" s="124"/>
      <c r="C4" s="124"/>
      <c r="D4" s="124"/>
      <c r="E4" s="124"/>
      <c r="F4" s="124"/>
      <c r="G4" s="124"/>
      <c r="H4" s="124"/>
    </row>
    <row r="5" spans="1:17" x14ac:dyDescent="0.2">
      <c r="A5" s="118" t="s">
        <v>213</v>
      </c>
      <c r="B5" s="118"/>
      <c r="C5" s="118"/>
      <c r="D5" s="118"/>
      <c r="E5" s="118"/>
      <c r="F5" s="118"/>
      <c r="G5" s="118"/>
      <c r="H5" s="118"/>
    </row>
    <row r="6" spans="1:17" x14ac:dyDescent="0.2">
      <c r="A6" s="119" t="s">
        <v>209</v>
      </c>
      <c r="B6" s="119"/>
      <c r="C6" s="119"/>
      <c r="D6" s="119"/>
      <c r="E6" s="119"/>
      <c r="F6" s="119"/>
      <c r="G6" s="119"/>
      <c r="H6" s="119"/>
    </row>
    <row r="7" spans="1:17" x14ac:dyDescent="0.2">
      <c r="A7" s="6" t="s">
        <v>2</v>
      </c>
      <c r="B7" s="116">
        <v>46007</v>
      </c>
      <c r="C7" s="116"/>
      <c r="D7" s="7"/>
      <c r="E7" s="8"/>
      <c r="F7" s="9"/>
      <c r="G7" s="10"/>
      <c r="H7" s="11" t="s">
        <v>3</v>
      </c>
      <c r="J7" s="9">
        <v>0.8972</v>
      </c>
    </row>
    <row r="8" spans="1:17" x14ac:dyDescent="0.2">
      <c r="A8" s="6"/>
      <c r="B8" s="12"/>
      <c r="C8" s="12"/>
      <c r="D8" s="13"/>
      <c r="E8" s="14"/>
      <c r="F8" s="9"/>
      <c r="G8" s="15" t="s">
        <v>4</v>
      </c>
      <c r="H8" s="16">
        <v>0.26440000000000002</v>
      </c>
      <c r="J8" s="9"/>
    </row>
    <row r="9" spans="1:17" ht="33" customHeight="1" x14ac:dyDescent="0.2">
      <c r="A9" s="17" t="s">
        <v>5</v>
      </c>
      <c r="B9" s="18" t="s">
        <v>6</v>
      </c>
      <c r="C9" s="19" t="s">
        <v>7</v>
      </c>
      <c r="D9" s="20" t="s">
        <v>8</v>
      </c>
      <c r="E9" s="21" t="s">
        <v>9</v>
      </c>
      <c r="F9" s="19" t="s">
        <v>10</v>
      </c>
      <c r="G9" s="19" t="s">
        <v>11</v>
      </c>
      <c r="H9" s="19" t="s">
        <v>12</v>
      </c>
      <c r="J9" s="19" t="s">
        <v>10</v>
      </c>
    </row>
    <row r="10" spans="1:17" x14ac:dyDescent="0.2">
      <c r="A10" s="22"/>
      <c r="B10" s="23"/>
      <c r="C10" s="24" t="s">
        <v>13</v>
      </c>
      <c r="D10" s="25"/>
      <c r="E10" s="26">
        <v>1015112.0900000002</v>
      </c>
      <c r="F10" s="27"/>
      <c r="G10" s="27"/>
      <c r="H10" s="28">
        <f>ROUND(H11,2)</f>
        <v>174700</v>
      </c>
      <c r="J10" s="27"/>
    </row>
    <row r="11" spans="1:17" ht="15.75" customHeight="1" x14ac:dyDescent="0.2">
      <c r="A11" s="29"/>
      <c r="B11" s="30"/>
      <c r="C11" s="31"/>
      <c r="D11" s="1" t="s">
        <v>3</v>
      </c>
      <c r="E11" s="32"/>
      <c r="F11" s="33"/>
      <c r="G11" s="34"/>
      <c r="H11" s="35">
        <f>SUM(H12+H20+H27+H42+H48+H56+H62+H71+H78+H14)</f>
        <v>174700</v>
      </c>
      <c r="J11" s="33"/>
    </row>
    <row r="12" spans="1:17" x14ac:dyDescent="0.2">
      <c r="A12" s="36">
        <v>1</v>
      </c>
      <c r="B12" s="37"/>
      <c r="C12" s="38" t="s">
        <v>14</v>
      </c>
      <c r="D12" s="1" t="s">
        <v>3</v>
      </c>
      <c r="E12" s="32"/>
      <c r="F12" s="39"/>
      <c r="G12" s="34"/>
      <c r="H12" s="35">
        <f>SUM(H13:H13)</f>
        <v>1334.38</v>
      </c>
      <c r="J12" s="39"/>
    </row>
    <row r="13" spans="1:17" ht="77.25" customHeight="1" x14ac:dyDescent="0.2">
      <c r="A13" s="40" t="s">
        <v>15</v>
      </c>
      <c r="B13" s="41" t="s">
        <v>16</v>
      </c>
      <c r="C13" s="42" t="s">
        <v>17</v>
      </c>
      <c r="D13" s="43" t="s">
        <v>18</v>
      </c>
      <c r="E13" s="34">
        <v>1</v>
      </c>
      <c r="F13" s="39">
        <f>J13*$J$7</f>
        <v>1055.3494439999999</v>
      </c>
      <c r="G13" s="34">
        <f>ROUND(F13+(F13*$H$8),2)</f>
        <v>1334.38</v>
      </c>
      <c r="H13" s="44">
        <f>E13*G13</f>
        <v>1334.38</v>
      </c>
      <c r="I13" s="45"/>
      <c r="J13" s="39">
        <v>1176.27</v>
      </c>
      <c r="K13" s="46"/>
      <c r="L13" s="46"/>
      <c r="M13" s="47"/>
    </row>
    <row r="14" spans="1:17" ht="18.75" customHeight="1" x14ac:dyDescent="0.2">
      <c r="A14" s="36">
        <v>2</v>
      </c>
      <c r="B14" s="48"/>
      <c r="C14" s="49" t="s">
        <v>28</v>
      </c>
      <c r="D14" s="1"/>
      <c r="E14" s="32"/>
      <c r="F14" s="39"/>
      <c r="G14" s="34"/>
      <c r="H14" s="35">
        <f>SUM(H15:H19)</f>
        <v>23778.47</v>
      </c>
      <c r="J14" s="39"/>
    </row>
    <row r="15" spans="1:17" ht="76.5" customHeight="1" x14ac:dyDescent="0.2">
      <c r="A15" s="29" t="s">
        <v>20</v>
      </c>
      <c r="B15" s="48" t="s">
        <v>29</v>
      </c>
      <c r="C15" s="50" t="s">
        <v>30</v>
      </c>
      <c r="D15" s="1" t="s">
        <v>24</v>
      </c>
      <c r="E15" s="32">
        <v>188.56</v>
      </c>
      <c r="F15" s="39">
        <f t="shared" ref="F15:F19" si="0">J15*$J$7</f>
        <v>15.548475999999999</v>
      </c>
      <c r="G15" s="34">
        <f t="shared" ref="G15:G41" si="1">ROUND(F15+(F15*$H$8),2)</f>
        <v>19.66</v>
      </c>
      <c r="H15" s="44">
        <f t="shared" ref="H15:H47" si="2">ROUND(E15*G15,2)</f>
        <v>3707.09</v>
      </c>
      <c r="J15" s="51">
        <v>17.329999999999998</v>
      </c>
    </row>
    <row r="16" spans="1:17" ht="50.25" customHeight="1" x14ac:dyDescent="0.2">
      <c r="A16" s="29" t="s">
        <v>21</v>
      </c>
      <c r="B16" s="48" t="s">
        <v>31</v>
      </c>
      <c r="C16" s="50" t="s">
        <v>32</v>
      </c>
      <c r="D16" s="1" t="s">
        <v>24</v>
      </c>
      <c r="E16" s="32">
        <v>188.56</v>
      </c>
      <c r="F16" s="39">
        <f t="shared" si="0"/>
        <v>9.2770480000000006</v>
      </c>
      <c r="G16" s="34">
        <f t="shared" si="1"/>
        <v>11.73</v>
      </c>
      <c r="H16" s="44">
        <f t="shared" si="2"/>
        <v>2211.81</v>
      </c>
      <c r="I16" s="52"/>
      <c r="J16" s="39">
        <v>10.34</v>
      </c>
      <c r="Q16" s="5" t="s">
        <v>187</v>
      </c>
    </row>
    <row r="17" spans="1:19" ht="40.5" customHeight="1" x14ac:dyDescent="0.2">
      <c r="A17" s="29" t="s">
        <v>22</v>
      </c>
      <c r="B17" s="48" t="s">
        <v>33</v>
      </c>
      <c r="C17" s="50" t="s">
        <v>34</v>
      </c>
      <c r="D17" s="1" t="s">
        <v>24</v>
      </c>
      <c r="E17" s="32">
        <f>((1.75+1.8)*2*3.1)+(4.3+3+3+2.45)*2.15+(31.5*1.85)</f>
        <v>107.69750000000001</v>
      </c>
      <c r="F17" s="39">
        <f t="shared" si="0"/>
        <v>58.811459999999997</v>
      </c>
      <c r="G17" s="34">
        <f t="shared" si="1"/>
        <v>74.36</v>
      </c>
      <c r="H17" s="44">
        <f t="shared" si="2"/>
        <v>8008.39</v>
      </c>
      <c r="I17" s="52">
        <f>((1.75+1.8)*2*3.1)+(4.3+3+3+2.45)*2.15+(31.5*1.85)</f>
        <v>107.69750000000001</v>
      </c>
      <c r="J17" s="39">
        <v>65.55</v>
      </c>
      <c r="Q17" s="5" t="s">
        <v>188</v>
      </c>
    </row>
    <row r="18" spans="1:19" ht="51.75" customHeight="1" x14ac:dyDescent="0.2">
      <c r="A18" s="29" t="s">
        <v>23</v>
      </c>
      <c r="B18" s="48" t="s">
        <v>35</v>
      </c>
      <c r="C18" s="50" t="s">
        <v>36</v>
      </c>
      <c r="D18" s="1" t="s">
        <v>19</v>
      </c>
      <c r="E18" s="32">
        <f>((1.75+1.8)*2)+(4.3+3+3+2.45)+60</f>
        <v>79.849999999999994</v>
      </c>
      <c r="F18" s="39">
        <f t="shared" si="0"/>
        <v>19.280828</v>
      </c>
      <c r="G18" s="34">
        <f t="shared" si="1"/>
        <v>24.38</v>
      </c>
      <c r="H18" s="44">
        <f t="shared" si="2"/>
        <v>1946.74</v>
      </c>
      <c r="I18" s="52"/>
      <c r="J18" s="39">
        <v>21.49</v>
      </c>
      <c r="O18" s="121" t="s">
        <v>186</v>
      </c>
      <c r="P18" s="121"/>
    </row>
    <row r="19" spans="1:19" ht="42" customHeight="1" x14ac:dyDescent="0.2">
      <c r="A19" s="29" t="s">
        <v>27</v>
      </c>
      <c r="B19" s="48" t="s">
        <v>37</v>
      </c>
      <c r="C19" s="50" t="s">
        <v>38</v>
      </c>
      <c r="D19" s="1" t="s">
        <v>24</v>
      </c>
      <c r="E19" s="32">
        <v>188.56</v>
      </c>
      <c r="F19" s="39">
        <f t="shared" si="0"/>
        <v>33.151540000000004</v>
      </c>
      <c r="G19" s="34">
        <f>ROUND(F19+(F19*$H$8),2)</f>
        <v>41.92</v>
      </c>
      <c r="H19" s="44">
        <f t="shared" si="2"/>
        <v>7904.44</v>
      </c>
      <c r="I19" s="53"/>
      <c r="J19" s="39">
        <v>36.950000000000003</v>
      </c>
      <c r="L19" s="53"/>
      <c r="P19" s="53"/>
    </row>
    <row r="20" spans="1:19" x14ac:dyDescent="0.2">
      <c r="A20" s="36">
        <v>3</v>
      </c>
      <c r="B20" s="48"/>
      <c r="C20" s="49" t="s">
        <v>40</v>
      </c>
      <c r="D20" s="1" t="s">
        <v>3</v>
      </c>
      <c r="E20" s="32"/>
      <c r="F20" s="39"/>
      <c r="G20" s="34"/>
      <c r="H20" s="35">
        <f>SUM(H21:H26)</f>
        <v>15899.98</v>
      </c>
      <c r="J20" s="39"/>
    </row>
    <row r="21" spans="1:19" ht="61.5" customHeight="1" x14ac:dyDescent="0.2">
      <c r="A21" s="29" t="s">
        <v>41</v>
      </c>
      <c r="B21" s="48" t="s">
        <v>39</v>
      </c>
      <c r="C21" s="50" t="s">
        <v>42</v>
      </c>
      <c r="D21" s="1" t="s">
        <v>25</v>
      </c>
      <c r="E21" s="32">
        <v>216</v>
      </c>
      <c r="F21" s="39">
        <f t="shared" ref="F21:F25" si="3">J21*$J$7</f>
        <v>19.191108</v>
      </c>
      <c r="G21" s="34">
        <f t="shared" si="1"/>
        <v>24.27</v>
      </c>
      <c r="H21" s="44">
        <f t="shared" si="2"/>
        <v>5242.32</v>
      </c>
      <c r="J21" s="39">
        <v>21.39</v>
      </c>
      <c r="K21" s="53"/>
      <c r="Q21" s="5">
        <f>84*114</f>
        <v>9576</v>
      </c>
      <c r="R21" s="5">
        <f>24*184</f>
        <v>4416</v>
      </c>
      <c r="S21" s="5">
        <f>R21+Q21</f>
        <v>13992</v>
      </c>
    </row>
    <row r="22" spans="1:19" ht="63" customHeight="1" x14ac:dyDescent="0.2">
      <c r="A22" s="29" t="s">
        <v>43</v>
      </c>
      <c r="B22" s="48" t="s">
        <v>44</v>
      </c>
      <c r="C22" s="50" t="s">
        <v>45</v>
      </c>
      <c r="D22" s="1" t="s">
        <v>26</v>
      </c>
      <c r="E22" s="32">
        <v>19.600000000000001</v>
      </c>
      <c r="F22" s="39">
        <f t="shared" si="3"/>
        <v>282.600056</v>
      </c>
      <c r="G22" s="34">
        <f t="shared" si="1"/>
        <v>357.32</v>
      </c>
      <c r="H22" s="44">
        <f t="shared" si="2"/>
        <v>7003.47</v>
      </c>
      <c r="J22" s="39">
        <v>314.98</v>
      </c>
      <c r="P22" s="53"/>
    </row>
    <row r="23" spans="1:19" ht="48.75" customHeight="1" x14ac:dyDescent="0.2">
      <c r="A23" s="29" t="s">
        <v>50</v>
      </c>
      <c r="B23" s="48" t="s">
        <v>46</v>
      </c>
      <c r="C23" s="50" t="s">
        <v>47</v>
      </c>
      <c r="D23" s="1" t="s">
        <v>24</v>
      </c>
      <c r="E23" s="32">
        <v>19.600000000000001</v>
      </c>
      <c r="F23" s="39">
        <f t="shared" si="3"/>
        <v>96.359279999999998</v>
      </c>
      <c r="G23" s="34">
        <f t="shared" si="1"/>
        <v>121.84</v>
      </c>
      <c r="H23" s="44">
        <f t="shared" si="2"/>
        <v>2388.06</v>
      </c>
      <c r="J23" s="39">
        <v>107.4</v>
      </c>
      <c r="P23" s="53"/>
    </row>
    <row r="24" spans="1:19" ht="42.75" customHeight="1" x14ac:dyDescent="0.2">
      <c r="A24" s="29" t="s">
        <v>53</v>
      </c>
      <c r="B24" s="48" t="s">
        <v>48</v>
      </c>
      <c r="C24" s="50" t="s">
        <v>49</v>
      </c>
      <c r="D24" s="1" t="s">
        <v>19</v>
      </c>
      <c r="E24" s="32">
        <v>5.75</v>
      </c>
      <c r="F24" s="39">
        <f t="shared" si="3"/>
        <v>42.285036000000005</v>
      </c>
      <c r="G24" s="34">
        <f t="shared" si="1"/>
        <v>53.47</v>
      </c>
      <c r="H24" s="44">
        <f t="shared" si="2"/>
        <v>307.45</v>
      </c>
      <c r="I24" s="53"/>
      <c r="J24" s="39">
        <v>47.13</v>
      </c>
      <c r="P24" s="53"/>
    </row>
    <row r="25" spans="1:19" ht="39" customHeight="1" x14ac:dyDescent="0.2">
      <c r="A25" s="29" t="s">
        <v>190</v>
      </c>
      <c r="B25" s="48" t="s">
        <v>51</v>
      </c>
      <c r="C25" s="50" t="s">
        <v>52</v>
      </c>
      <c r="D25" s="1" t="s">
        <v>19</v>
      </c>
      <c r="E25" s="32">
        <v>5.75</v>
      </c>
      <c r="F25" s="39">
        <f t="shared" si="3"/>
        <v>51.624887999999999</v>
      </c>
      <c r="G25" s="34">
        <f t="shared" si="1"/>
        <v>65.27</v>
      </c>
      <c r="H25" s="44">
        <f t="shared" si="2"/>
        <v>375.3</v>
      </c>
      <c r="J25" s="39">
        <v>57.54</v>
      </c>
    </row>
    <row r="26" spans="1:19" ht="41.25" customHeight="1" x14ac:dyDescent="0.2">
      <c r="A26" s="29" t="s">
        <v>196</v>
      </c>
      <c r="B26" s="48" t="s">
        <v>54</v>
      </c>
      <c r="C26" s="50" t="s">
        <v>55</v>
      </c>
      <c r="D26" s="1" t="s">
        <v>19</v>
      </c>
      <c r="E26" s="32">
        <v>6</v>
      </c>
      <c r="F26" s="39">
        <f>J26*$J$7</f>
        <v>76.899011999999999</v>
      </c>
      <c r="G26" s="34">
        <f t="shared" si="1"/>
        <v>97.23</v>
      </c>
      <c r="H26" s="44">
        <f t="shared" si="2"/>
        <v>583.38</v>
      </c>
      <c r="J26" s="39">
        <v>85.71</v>
      </c>
    </row>
    <row r="27" spans="1:19" x14ac:dyDescent="0.2">
      <c r="A27" s="36">
        <v>4</v>
      </c>
      <c r="B27" s="48"/>
      <c r="C27" s="49" t="s">
        <v>56</v>
      </c>
      <c r="D27" s="1" t="s">
        <v>3</v>
      </c>
      <c r="E27" s="32"/>
      <c r="F27" s="39"/>
      <c r="G27" s="34"/>
      <c r="H27" s="35">
        <f>SUM(H28:H41)</f>
        <v>13140.31</v>
      </c>
      <c r="J27" s="39"/>
    </row>
    <row r="28" spans="1:19" ht="63.75" customHeight="1" x14ac:dyDescent="0.2">
      <c r="A28" s="29" t="s">
        <v>60</v>
      </c>
      <c r="B28" s="48" t="s">
        <v>57</v>
      </c>
      <c r="C28" s="50" t="s">
        <v>58</v>
      </c>
      <c r="D28" s="1" t="s">
        <v>59</v>
      </c>
      <c r="E28" s="32">
        <v>6</v>
      </c>
      <c r="F28" s="39">
        <f t="shared" ref="F28:F79" si="4">J28*$J$7</f>
        <v>40.158671999999996</v>
      </c>
      <c r="G28" s="34">
        <f t="shared" si="1"/>
        <v>50.78</v>
      </c>
      <c r="H28" s="44">
        <f t="shared" si="2"/>
        <v>304.68</v>
      </c>
      <c r="J28" s="39">
        <v>44.76</v>
      </c>
    </row>
    <row r="29" spans="1:19" ht="84" customHeight="1" x14ac:dyDescent="0.2">
      <c r="A29" s="29" t="s">
        <v>64</v>
      </c>
      <c r="B29" s="54" t="s">
        <v>61</v>
      </c>
      <c r="C29" s="50" t="s">
        <v>62</v>
      </c>
      <c r="D29" s="1" t="s">
        <v>63</v>
      </c>
      <c r="E29" s="32">
        <v>3</v>
      </c>
      <c r="F29" s="39">
        <f t="shared" si="4"/>
        <v>149.42866000000001</v>
      </c>
      <c r="G29" s="34">
        <f>ROUND(F29+(F29*$H$8),2)</f>
        <v>188.94</v>
      </c>
      <c r="H29" s="44">
        <f>ROUND(E29*G29,2)</f>
        <v>566.82000000000005</v>
      </c>
      <c r="J29" s="39">
        <v>166.55</v>
      </c>
      <c r="K29" s="53"/>
      <c r="L29" s="53"/>
      <c r="Q29" s="5">
        <f>S21/288</f>
        <v>48.583333333333336</v>
      </c>
      <c r="R29" s="5">
        <f>Q29*2</f>
        <v>97.166666666666671</v>
      </c>
    </row>
    <row r="30" spans="1:19" ht="59.25" customHeight="1" x14ac:dyDescent="0.2">
      <c r="A30" s="29" t="s">
        <v>67</v>
      </c>
      <c r="B30" s="48" t="s">
        <v>65</v>
      </c>
      <c r="C30" s="50" t="s">
        <v>66</v>
      </c>
      <c r="D30" s="1" t="s">
        <v>63</v>
      </c>
      <c r="E30" s="32">
        <v>3</v>
      </c>
      <c r="F30" s="39">
        <f t="shared" si="4"/>
        <v>274.49833999999998</v>
      </c>
      <c r="G30" s="34">
        <f t="shared" si="1"/>
        <v>347.08</v>
      </c>
      <c r="H30" s="44">
        <f t="shared" si="2"/>
        <v>1041.24</v>
      </c>
      <c r="J30" s="39">
        <v>305.95</v>
      </c>
    </row>
    <row r="31" spans="1:19" ht="76.5" x14ac:dyDescent="0.2">
      <c r="A31" s="29" t="s">
        <v>70</v>
      </c>
      <c r="B31" s="48" t="s">
        <v>68</v>
      </c>
      <c r="C31" s="50" t="s">
        <v>69</v>
      </c>
      <c r="D31" s="1" t="s">
        <v>63</v>
      </c>
      <c r="E31" s="32">
        <v>4</v>
      </c>
      <c r="F31" s="39">
        <f t="shared" si="4"/>
        <v>196.71109999999999</v>
      </c>
      <c r="G31" s="34">
        <f t="shared" si="1"/>
        <v>248.72</v>
      </c>
      <c r="H31" s="44">
        <f t="shared" si="2"/>
        <v>994.88</v>
      </c>
      <c r="J31" s="39">
        <v>219.25</v>
      </c>
      <c r="K31" s="53"/>
    </row>
    <row r="32" spans="1:19" ht="25.5" x14ac:dyDescent="0.2">
      <c r="A32" s="29" t="s">
        <v>74</v>
      </c>
      <c r="B32" s="48" t="s">
        <v>71</v>
      </c>
      <c r="C32" s="50" t="s">
        <v>72</v>
      </c>
      <c r="D32" s="1" t="s">
        <v>73</v>
      </c>
      <c r="E32" s="32">
        <v>4</v>
      </c>
      <c r="F32" s="39">
        <f t="shared" si="4"/>
        <v>61.512032000000005</v>
      </c>
      <c r="G32" s="34">
        <f t="shared" si="1"/>
        <v>77.78</v>
      </c>
      <c r="H32" s="44">
        <f t="shared" si="2"/>
        <v>311.12</v>
      </c>
      <c r="J32" s="39">
        <v>68.56</v>
      </c>
      <c r="K32" s="53"/>
    </row>
    <row r="33" spans="1:14" ht="63.75" x14ac:dyDescent="0.2">
      <c r="A33" s="29" t="s">
        <v>76</v>
      </c>
      <c r="B33" s="54" t="s">
        <v>75</v>
      </c>
      <c r="C33" s="50" t="s">
        <v>191</v>
      </c>
      <c r="D33" s="1" t="s">
        <v>73</v>
      </c>
      <c r="E33" s="32">
        <v>6</v>
      </c>
      <c r="F33" s="39">
        <f t="shared" si="4"/>
        <v>123.63416000000001</v>
      </c>
      <c r="G33" s="34">
        <f t="shared" si="1"/>
        <v>156.32</v>
      </c>
      <c r="H33" s="44">
        <f t="shared" si="2"/>
        <v>937.92</v>
      </c>
      <c r="J33" s="39">
        <v>137.80000000000001</v>
      </c>
    </row>
    <row r="34" spans="1:14" ht="51" x14ac:dyDescent="0.2">
      <c r="A34" s="29" t="s">
        <v>197</v>
      </c>
      <c r="B34" s="48" t="s">
        <v>77</v>
      </c>
      <c r="C34" s="50" t="s">
        <v>78</v>
      </c>
      <c r="D34" s="1" t="s">
        <v>73</v>
      </c>
      <c r="E34" s="32">
        <v>1</v>
      </c>
      <c r="F34" s="39">
        <f t="shared" si="4"/>
        <v>800.02426800000001</v>
      </c>
      <c r="G34" s="34">
        <f t="shared" si="1"/>
        <v>1011.55</v>
      </c>
      <c r="H34" s="44">
        <f t="shared" si="2"/>
        <v>1011.55</v>
      </c>
      <c r="J34" s="39">
        <v>891.69</v>
      </c>
    </row>
    <row r="35" spans="1:14" ht="21.75" customHeight="1" x14ac:dyDescent="0.2">
      <c r="A35" s="29" t="s">
        <v>198</v>
      </c>
      <c r="B35" s="48" t="s">
        <v>79</v>
      </c>
      <c r="C35" s="50" t="s">
        <v>80</v>
      </c>
      <c r="D35" s="1" t="s">
        <v>73</v>
      </c>
      <c r="E35" s="32">
        <v>4</v>
      </c>
      <c r="F35" s="39">
        <f t="shared" si="4"/>
        <v>18.177272000000002</v>
      </c>
      <c r="G35" s="34">
        <f t="shared" si="1"/>
        <v>22.98</v>
      </c>
      <c r="H35" s="44">
        <f t="shared" si="2"/>
        <v>91.92</v>
      </c>
      <c r="J35" s="39">
        <v>20.260000000000002</v>
      </c>
    </row>
    <row r="36" spans="1:14" ht="25.5" x14ac:dyDescent="0.2">
      <c r="A36" s="29" t="s">
        <v>199</v>
      </c>
      <c r="B36" s="48" t="s">
        <v>81</v>
      </c>
      <c r="C36" s="50" t="s">
        <v>82</v>
      </c>
      <c r="D36" s="1" t="s">
        <v>73</v>
      </c>
      <c r="E36" s="32">
        <v>4</v>
      </c>
      <c r="F36" s="39">
        <f t="shared" si="4"/>
        <v>51.983767999999998</v>
      </c>
      <c r="G36" s="34">
        <f t="shared" si="1"/>
        <v>65.73</v>
      </c>
      <c r="H36" s="44">
        <f t="shared" si="2"/>
        <v>262.92</v>
      </c>
      <c r="J36" s="39">
        <v>57.94</v>
      </c>
    </row>
    <row r="37" spans="1:14" ht="38.25" x14ac:dyDescent="0.2">
      <c r="A37" s="29" t="s">
        <v>200</v>
      </c>
      <c r="B37" s="48" t="s">
        <v>83</v>
      </c>
      <c r="C37" s="50" t="s">
        <v>84</v>
      </c>
      <c r="D37" s="1" t="s">
        <v>73</v>
      </c>
      <c r="E37" s="32">
        <v>4</v>
      </c>
      <c r="F37" s="39">
        <f t="shared" si="4"/>
        <v>92.285991999999993</v>
      </c>
      <c r="G37" s="34">
        <f t="shared" si="1"/>
        <v>116.69</v>
      </c>
      <c r="H37" s="44">
        <f t="shared" si="2"/>
        <v>466.76</v>
      </c>
      <c r="J37" s="39">
        <v>102.86</v>
      </c>
    </row>
    <row r="38" spans="1:14" ht="38.25" x14ac:dyDescent="0.2">
      <c r="A38" s="29" t="s">
        <v>201</v>
      </c>
      <c r="B38" s="48" t="s">
        <v>85</v>
      </c>
      <c r="C38" s="50" t="s">
        <v>86</v>
      </c>
      <c r="D38" s="1" t="s">
        <v>19</v>
      </c>
      <c r="E38" s="32">
        <v>18</v>
      </c>
      <c r="F38" s="39">
        <f t="shared" si="4"/>
        <v>36.704451999999996</v>
      </c>
      <c r="G38" s="34">
        <f t="shared" si="1"/>
        <v>46.41</v>
      </c>
      <c r="H38" s="44">
        <f t="shared" si="2"/>
        <v>835.38</v>
      </c>
      <c r="I38" s="55"/>
      <c r="J38" s="39">
        <v>40.909999999999997</v>
      </c>
    </row>
    <row r="39" spans="1:14" ht="40.5" customHeight="1" x14ac:dyDescent="0.2">
      <c r="A39" s="29" t="s">
        <v>202</v>
      </c>
      <c r="B39" s="48" t="s">
        <v>87</v>
      </c>
      <c r="C39" s="50" t="s">
        <v>88</v>
      </c>
      <c r="D39" s="1" t="s">
        <v>19</v>
      </c>
      <c r="E39" s="32">
        <v>36</v>
      </c>
      <c r="F39" s="39">
        <f t="shared" si="4"/>
        <v>118.81619600000001</v>
      </c>
      <c r="G39" s="34">
        <f t="shared" si="1"/>
        <v>150.22999999999999</v>
      </c>
      <c r="H39" s="44">
        <f t="shared" si="2"/>
        <v>5408.28</v>
      </c>
      <c r="I39" s="55"/>
      <c r="J39" s="39">
        <v>132.43</v>
      </c>
    </row>
    <row r="40" spans="1:14" ht="25.5" customHeight="1" x14ac:dyDescent="0.2">
      <c r="A40" s="29" t="s">
        <v>203</v>
      </c>
      <c r="B40" s="48" t="s">
        <v>89</v>
      </c>
      <c r="C40" s="50" t="s">
        <v>90</v>
      </c>
      <c r="D40" s="1" t="s">
        <v>19</v>
      </c>
      <c r="E40" s="32">
        <v>18</v>
      </c>
      <c r="F40" s="39">
        <f t="shared" si="4"/>
        <v>18.957836</v>
      </c>
      <c r="G40" s="34">
        <f t="shared" si="1"/>
        <v>23.97</v>
      </c>
      <c r="H40" s="44">
        <f t="shared" si="2"/>
        <v>431.46</v>
      </c>
      <c r="I40" s="55"/>
      <c r="J40" s="39">
        <v>21.13</v>
      </c>
    </row>
    <row r="41" spans="1:14" ht="26.25" customHeight="1" x14ac:dyDescent="0.2">
      <c r="A41" s="29" t="s">
        <v>204</v>
      </c>
      <c r="B41" s="48" t="s">
        <v>91</v>
      </c>
      <c r="C41" s="50" t="s">
        <v>92</v>
      </c>
      <c r="D41" s="1" t="s">
        <v>19</v>
      </c>
      <c r="E41" s="32">
        <v>18</v>
      </c>
      <c r="F41" s="39">
        <f t="shared" si="4"/>
        <v>20.886816</v>
      </c>
      <c r="G41" s="34">
        <f t="shared" si="1"/>
        <v>26.41</v>
      </c>
      <c r="H41" s="44">
        <f t="shared" si="2"/>
        <v>475.38</v>
      </c>
      <c r="I41" s="55"/>
      <c r="J41" s="39">
        <v>23.28</v>
      </c>
    </row>
    <row r="42" spans="1:14" x14ac:dyDescent="0.2">
      <c r="A42" s="36">
        <v>5</v>
      </c>
      <c r="B42" s="56"/>
      <c r="C42" s="49" t="s">
        <v>93</v>
      </c>
      <c r="D42" s="43" t="s">
        <v>3</v>
      </c>
      <c r="E42" s="32"/>
      <c r="F42" s="57"/>
      <c r="G42" s="34"/>
      <c r="H42" s="58">
        <f>SUM(H43:H47)</f>
        <v>30631.690000000002</v>
      </c>
      <c r="J42" s="57"/>
    </row>
    <row r="43" spans="1:14" ht="65.25" customHeight="1" x14ac:dyDescent="0.2">
      <c r="A43" s="29" t="s">
        <v>96</v>
      </c>
      <c r="B43" s="56" t="s">
        <v>94</v>
      </c>
      <c r="C43" s="50" t="s">
        <v>95</v>
      </c>
      <c r="D43" s="43" t="s">
        <v>26</v>
      </c>
      <c r="E43" s="32">
        <v>188.56</v>
      </c>
      <c r="F43" s="39">
        <f t="shared" si="4"/>
        <v>19.325688</v>
      </c>
      <c r="G43" s="34">
        <f t="shared" ref="G43:G79" si="5">ROUND(F43+(F43*$H$8),2)</f>
        <v>24.44</v>
      </c>
      <c r="H43" s="44">
        <f t="shared" si="2"/>
        <v>4608.41</v>
      </c>
      <c r="J43" s="57">
        <v>21.54</v>
      </c>
    </row>
    <row r="44" spans="1:14" ht="55.5" customHeight="1" x14ac:dyDescent="0.2">
      <c r="A44" s="29" t="s">
        <v>99</v>
      </c>
      <c r="B44" s="48" t="s">
        <v>97</v>
      </c>
      <c r="C44" s="50" t="s">
        <v>98</v>
      </c>
      <c r="D44" s="1" t="s">
        <v>24</v>
      </c>
      <c r="E44" s="32">
        <v>188.56</v>
      </c>
      <c r="F44" s="39">
        <f t="shared" si="4"/>
        <v>64.104939999999999</v>
      </c>
      <c r="G44" s="34">
        <f t="shared" si="5"/>
        <v>81.05</v>
      </c>
      <c r="H44" s="44">
        <f t="shared" si="2"/>
        <v>15282.79</v>
      </c>
      <c r="J44" s="39">
        <v>71.45</v>
      </c>
    </row>
    <row r="45" spans="1:14" ht="32.25" customHeight="1" x14ac:dyDescent="0.2">
      <c r="A45" s="29" t="s">
        <v>102</v>
      </c>
      <c r="B45" s="48" t="s">
        <v>100</v>
      </c>
      <c r="C45" s="50" t="s">
        <v>101</v>
      </c>
      <c r="D45" s="1" t="s">
        <v>24</v>
      </c>
      <c r="E45" s="32">
        <v>21.2</v>
      </c>
      <c r="F45" s="39">
        <f t="shared" si="4"/>
        <v>39.745959999999997</v>
      </c>
      <c r="G45" s="34">
        <f t="shared" si="5"/>
        <v>50.25</v>
      </c>
      <c r="H45" s="44">
        <f t="shared" si="2"/>
        <v>1065.3</v>
      </c>
      <c r="J45" s="39">
        <v>44.3</v>
      </c>
    </row>
    <row r="46" spans="1:14" ht="25.5" customHeight="1" x14ac:dyDescent="0.2">
      <c r="A46" s="29" t="s">
        <v>103</v>
      </c>
      <c r="B46" s="48" t="s">
        <v>192</v>
      </c>
      <c r="C46" s="50" t="s">
        <v>193</v>
      </c>
      <c r="D46" s="1" t="s">
        <v>26</v>
      </c>
      <c r="E46" s="32">
        <v>221</v>
      </c>
      <c r="F46" s="39">
        <f t="shared" si="4"/>
        <v>26.916</v>
      </c>
      <c r="G46" s="34">
        <f t="shared" si="5"/>
        <v>34.03</v>
      </c>
      <c r="H46" s="44">
        <f t="shared" si="2"/>
        <v>7520.63</v>
      </c>
      <c r="I46" s="53"/>
      <c r="J46" s="39">
        <v>30</v>
      </c>
    </row>
    <row r="47" spans="1:14" ht="52.5" customHeight="1" x14ac:dyDescent="0.2">
      <c r="A47" s="29" t="s">
        <v>106</v>
      </c>
      <c r="B47" s="48" t="s">
        <v>104</v>
      </c>
      <c r="C47" s="50" t="s">
        <v>105</v>
      </c>
      <c r="D47" s="1" t="s">
        <v>24</v>
      </c>
      <c r="E47" s="32">
        <v>21.2</v>
      </c>
      <c r="F47" s="39">
        <f t="shared" si="4"/>
        <v>80.380148000000005</v>
      </c>
      <c r="G47" s="34">
        <f t="shared" si="5"/>
        <v>101.63</v>
      </c>
      <c r="H47" s="44">
        <f t="shared" si="2"/>
        <v>2154.56</v>
      </c>
      <c r="J47" s="39">
        <v>89.59</v>
      </c>
      <c r="N47" s="53"/>
    </row>
    <row r="48" spans="1:14" x14ac:dyDescent="0.2">
      <c r="A48" s="36">
        <v>6</v>
      </c>
      <c r="B48" s="48"/>
      <c r="C48" s="49" t="s">
        <v>107</v>
      </c>
      <c r="D48" s="1" t="s">
        <v>3</v>
      </c>
      <c r="E48" s="32"/>
      <c r="F48" s="39"/>
      <c r="G48" s="34"/>
      <c r="H48" s="35">
        <f>SUM(H49:H55)</f>
        <v>15725.089999999998</v>
      </c>
      <c r="J48" s="39"/>
    </row>
    <row r="49" spans="1:11" ht="57.75" customHeight="1" x14ac:dyDescent="0.2">
      <c r="A49" s="29" t="s">
        <v>110</v>
      </c>
      <c r="B49" s="48" t="s">
        <v>108</v>
      </c>
      <c r="C49" s="50" t="s">
        <v>109</v>
      </c>
      <c r="D49" s="1" t="s">
        <v>26</v>
      </c>
      <c r="E49" s="32">
        <v>15.5</v>
      </c>
      <c r="F49" s="39">
        <f t="shared" si="4"/>
        <v>17.396708</v>
      </c>
      <c r="G49" s="34">
        <f t="shared" si="5"/>
        <v>22</v>
      </c>
      <c r="H49" s="44">
        <f t="shared" ref="H49:H55" si="6">ROUND(E49*G49,2)</f>
        <v>341</v>
      </c>
      <c r="J49" s="39">
        <v>19.39</v>
      </c>
    </row>
    <row r="50" spans="1:11" ht="51.75" customHeight="1" x14ac:dyDescent="0.2">
      <c r="A50" s="29" t="s">
        <v>113</v>
      </c>
      <c r="B50" s="48" t="s">
        <v>111</v>
      </c>
      <c r="C50" s="50" t="s">
        <v>112</v>
      </c>
      <c r="D50" s="1" t="s">
        <v>73</v>
      </c>
      <c r="E50" s="32">
        <v>4</v>
      </c>
      <c r="F50" s="39">
        <f t="shared" si="4"/>
        <v>311.73214000000002</v>
      </c>
      <c r="G50" s="34">
        <f t="shared" si="5"/>
        <v>394.15</v>
      </c>
      <c r="H50" s="44">
        <f t="shared" si="6"/>
        <v>1576.6</v>
      </c>
      <c r="J50" s="39">
        <v>347.45</v>
      </c>
    </row>
    <row r="51" spans="1:11" ht="53.25" customHeight="1" x14ac:dyDescent="0.2">
      <c r="A51" s="29" t="s">
        <v>116</v>
      </c>
      <c r="B51" s="48" t="s">
        <v>114</v>
      </c>
      <c r="C51" s="50" t="s">
        <v>115</v>
      </c>
      <c r="D51" s="1" t="s">
        <v>73</v>
      </c>
      <c r="E51" s="32">
        <v>4</v>
      </c>
      <c r="F51" s="39">
        <f t="shared" si="4"/>
        <v>308.25100399999997</v>
      </c>
      <c r="G51" s="34">
        <f t="shared" si="5"/>
        <v>389.75</v>
      </c>
      <c r="H51" s="44">
        <f t="shared" si="6"/>
        <v>1559</v>
      </c>
      <c r="J51" s="39">
        <v>343.57</v>
      </c>
    </row>
    <row r="52" spans="1:11" ht="52.5" customHeight="1" x14ac:dyDescent="0.2">
      <c r="A52" s="29" t="s">
        <v>121</v>
      </c>
      <c r="B52" s="48" t="s">
        <v>117</v>
      </c>
      <c r="C52" s="50" t="s">
        <v>118</v>
      </c>
      <c r="D52" s="1" t="s">
        <v>24</v>
      </c>
      <c r="E52" s="32">
        <v>17.7</v>
      </c>
      <c r="F52" s="39">
        <f t="shared" si="4"/>
        <v>328.19576000000001</v>
      </c>
      <c r="G52" s="34">
        <f t="shared" si="5"/>
        <v>414.97</v>
      </c>
      <c r="H52" s="44">
        <f t="shared" si="6"/>
        <v>7344.97</v>
      </c>
      <c r="I52" s="5">
        <f>2.95*1.5*4</f>
        <v>17.700000000000003</v>
      </c>
      <c r="J52" s="39">
        <v>365.8</v>
      </c>
    </row>
    <row r="53" spans="1:11" ht="52.5" customHeight="1" x14ac:dyDescent="0.2">
      <c r="A53" s="29" t="s">
        <v>124</v>
      </c>
      <c r="B53" s="48" t="s">
        <v>119</v>
      </c>
      <c r="C53" s="50" t="s">
        <v>120</v>
      </c>
      <c r="D53" s="1" t="s">
        <v>24</v>
      </c>
      <c r="E53" s="32">
        <v>8</v>
      </c>
      <c r="F53" s="39">
        <f t="shared" si="4"/>
        <v>401.48802799999999</v>
      </c>
      <c r="G53" s="34">
        <f t="shared" si="5"/>
        <v>507.64</v>
      </c>
      <c r="H53" s="44">
        <f t="shared" si="6"/>
        <v>4061.12</v>
      </c>
      <c r="J53" s="39">
        <v>447.49</v>
      </c>
    </row>
    <row r="54" spans="1:11" ht="63.75" x14ac:dyDescent="0.2">
      <c r="A54" s="29" t="s">
        <v>205</v>
      </c>
      <c r="B54" s="48" t="s">
        <v>122</v>
      </c>
      <c r="C54" s="50" t="s">
        <v>123</v>
      </c>
      <c r="D54" s="1" t="s">
        <v>73</v>
      </c>
      <c r="E54" s="32">
        <v>4</v>
      </c>
      <c r="F54" s="39">
        <f t="shared" si="4"/>
        <v>101.903976</v>
      </c>
      <c r="G54" s="34">
        <f t="shared" si="5"/>
        <v>128.85</v>
      </c>
      <c r="H54" s="44">
        <f t="shared" si="6"/>
        <v>515.4</v>
      </c>
      <c r="J54" s="39">
        <v>113.58</v>
      </c>
    </row>
    <row r="55" spans="1:11" ht="42" customHeight="1" x14ac:dyDescent="0.2">
      <c r="A55" s="29" t="s">
        <v>206</v>
      </c>
      <c r="B55" s="48" t="s">
        <v>125</v>
      </c>
      <c r="C55" s="50" t="s">
        <v>126</v>
      </c>
      <c r="D55" s="1" t="s">
        <v>73</v>
      </c>
      <c r="E55" s="32">
        <v>12</v>
      </c>
      <c r="F55" s="39">
        <f t="shared" si="4"/>
        <v>21.550743999999998</v>
      </c>
      <c r="G55" s="34">
        <f t="shared" si="5"/>
        <v>27.25</v>
      </c>
      <c r="H55" s="44">
        <f t="shared" si="6"/>
        <v>327</v>
      </c>
      <c r="J55" s="39">
        <v>24.02</v>
      </c>
    </row>
    <row r="56" spans="1:11" x14ac:dyDescent="0.2">
      <c r="A56" s="36">
        <v>7</v>
      </c>
      <c r="B56" s="48"/>
      <c r="C56" s="49" t="s">
        <v>127</v>
      </c>
      <c r="D56" s="1" t="s">
        <v>3</v>
      </c>
      <c r="E56" s="32"/>
      <c r="F56" s="39"/>
      <c r="G56" s="34"/>
      <c r="H56" s="35">
        <f>SUM(H57:H61)</f>
        <v>58619.4</v>
      </c>
      <c r="J56" s="39"/>
    </row>
    <row r="57" spans="1:11" ht="28.5" customHeight="1" x14ac:dyDescent="0.2">
      <c r="A57" s="29" t="s">
        <v>128</v>
      </c>
      <c r="B57" s="48" t="s">
        <v>192</v>
      </c>
      <c r="C57" s="50" t="s">
        <v>195</v>
      </c>
      <c r="D57" s="1" t="s">
        <v>24</v>
      </c>
      <c r="E57" s="32">
        <v>255</v>
      </c>
      <c r="F57" s="39">
        <f t="shared" si="4"/>
        <v>17.558204</v>
      </c>
      <c r="G57" s="34">
        <f t="shared" si="5"/>
        <v>22.2</v>
      </c>
      <c r="H57" s="44">
        <f t="shared" ref="H57:H61" si="7">ROUND(E57*G57,2)</f>
        <v>5661</v>
      </c>
      <c r="J57" s="39">
        <v>19.57</v>
      </c>
      <c r="K57" s="5">
        <f>15*17</f>
        <v>255</v>
      </c>
    </row>
    <row r="58" spans="1:11" ht="24" customHeight="1" x14ac:dyDescent="0.2">
      <c r="A58" s="29" t="s">
        <v>129</v>
      </c>
      <c r="B58" s="48" t="s">
        <v>192</v>
      </c>
      <c r="C58" s="50" t="s">
        <v>194</v>
      </c>
      <c r="D58" s="1" t="s">
        <v>24</v>
      </c>
      <c r="E58" s="32">
        <v>255</v>
      </c>
      <c r="F58" s="39">
        <f t="shared" si="4"/>
        <v>30.101059999999997</v>
      </c>
      <c r="G58" s="34">
        <f t="shared" ref="G58" si="8">ROUND(F58+(F58*$H$8),2)</f>
        <v>38.06</v>
      </c>
      <c r="H58" s="44">
        <f t="shared" ref="H58" si="9">ROUND(E58*G58,2)</f>
        <v>9705.2999999999993</v>
      </c>
      <c r="I58" s="5" t="s">
        <v>189</v>
      </c>
      <c r="J58" s="39">
        <v>33.549999999999997</v>
      </c>
    </row>
    <row r="59" spans="1:11" ht="40.5" customHeight="1" x14ac:dyDescent="0.2">
      <c r="A59" s="29" t="s">
        <v>134</v>
      </c>
      <c r="B59" s="48" t="s">
        <v>130</v>
      </c>
      <c r="C59" s="50" t="s">
        <v>131</v>
      </c>
      <c r="D59" s="1" t="s">
        <v>24</v>
      </c>
      <c r="E59" s="32">
        <v>21.2</v>
      </c>
      <c r="F59" s="39">
        <f t="shared" si="4"/>
        <v>13.897628000000001</v>
      </c>
      <c r="G59" s="34">
        <f t="shared" si="5"/>
        <v>17.57</v>
      </c>
      <c r="H59" s="44">
        <f t="shared" si="7"/>
        <v>372.48</v>
      </c>
      <c r="J59" s="39">
        <v>15.49</v>
      </c>
    </row>
    <row r="60" spans="1:11" ht="43.5" customHeight="1" x14ac:dyDescent="0.2">
      <c r="A60" s="29" t="s">
        <v>137</v>
      </c>
      <c r="B60" s="48" t="s">
        <v>132</v>
      </c>
      <c r="C60" s="50" t="s">
        <v>133</v>
      </c>
      <c r="D60" s="1" t="s">
        <v>24</v>
      </c>
      <c r="E60" s="32">
        <v>2374</v>
      </c>
      <c r="F60" s="39">
        <f t="shared" si="4"/>
        <v>14.229592</v>
      </c>
      <c r="G60" s="34">
        <f t="shared" si="5"/>
        <v>17.989999999999998</v>
      </c>
      <c r="H60" s="44">
        <f t="shared" si="7"/>
        <v>42708.26</v>
      </c>
      <c r="I60" s="5">
        <f>766*3.1</f>
        <v>2374.6</v>
      </c>
      <c r="J60" s="39">
        <v>15.86</v>
      </c>
    </row>
    <row r="61" spans="1:11" ht="41.25" customHeight="1" x14ac:dyDescent="0.2">
      <c r="A61" s="29" t="s">
        <v>138</v>
      </c>
      <c r="B61" s="48" t="s">
        <v>135</v>
      </c>
      <c r="C61" s="50" t="s">
        <v>136</v>
      </c>
      <c r="D61" s="1" t="s">
        <v>24</v>
      </c>
      <c r="E61" s="32">
        <v>21.2</v>
      </c>
      <c r="F61" s="39">
        <f t="shared" si="4"/>
        <v>6.4329239999999999</v>
      </c>
      <c r="G61" s="34">
        <f t="shared" si="5"/>
        <v>8.1300000000000008</v>
      </c>
      <c r="H61" s="44">
        <f t="shared" si="7"/>
        <v>172.36</v>
      </c>
      <c r="J61" s="39">
        <v>7.17</v>
      </c>
    </row>
    <row r="62" spans="1:11" x14ac:dyDescent="0.2">
      <c r="A62" s="36">
        <v>8</v>
      </c>
      <c r="B62" s="48"/>
      <c r="C62" s="49" t="s">
        <v>139</v>
      </c>
      <c r="D62" s="1" t="s">
        <v>3</v>
      </c>
      <c r="E62" s="32"/>
      <c r="F62" s="39"/>
      <c r="G62" s="34"/>
      <c r="H62" s="35">
        <f>SUM(H63:H70)</f>
        <v>3592.8999999999992</v>
      </c>
      <c r="J62" s="39"/>
    </row>
    <row r="63" spans="1:11" ht="52.5" customHeight="1" x14ac:dyDescent="0.2">
      <c r="A63" s="29" t="s">
        <v>140</v>
      </c>
      <c r="B63" s="48" t="s">
        <v>141</v>
      </c>
      <c r="C63" s="50" t="s">
        <v>142</v>
      </c>
      <c r="D63" s="1" t="s">
        <v>143</v>
      </c>
      <c r="E63" s="32">
        <v>7</v>
      </c>
      <c r="F63" s="39">
        <f t="shared" si="4"/>
        <v>155.000272</v>
      </c>
      <c r="G63" s="34">
        <f t="shared" si="5"/>
        <v>195.98</v>
      </c>
      <c r="H63" s="44">
        <f t="shared" ref="H63:H70" si="10">ROUND(E63*G63,2)</f>
        <v>1371.86</v>
      </c>
      <c r="J63" s="39">
        <v>172.76</v>
      </c>
    </row>
    <row r="64" spans="1:11" ht="39" customHeight="1" x14ac:dyDescent="0.2">
      <c r="A64" s="29" t="s">
        <v>144</v>
      </c>
      <c r="B64" s="48" t="s">
        <v>145</v>
      </c>
      <c r="C64" s="50" t="s">
        <v>146</v>
      </c>
      <c r="D64" s="1" t="s">
        <v>19</v>
      </c>
      <c r="E64" s="32">
        <v>100</v>
      </c>
      <c r="F64" s="39">
        <f t="shared" si="4"/>
        <v>3.7233800000000001</v>
      </c>
      <c r="G64" s="34">
        <f t="shared" si="5"/>
        <v>4.71</v>
      </c>
      <c r="H64" s="44">
        <f t="shared" si="10"/>
        <v>471</v>
      </c>
      <c r="J64" s="39">
        <v>4.1500000000000004</v>
      </c>
    </row>
    <row r="65" spans="1:10" ht="38.25" customHeight="1" x14ac:dyDescent="0.2">
      <c r="A65" s="29" t="s">
        <v>147</v>
      </c>
      <c r="B65" s="48" t="s">
        <v>148</v>
      </c>
      <c r="C65" s="50" t="s">
        <v>149</v>
      </c>
      <c r="D65" s="1" t="s">
        <v>19</v>
      </c>
      <c r="E65" s="32">
        <v>100</v>
      </c>
      <c r="F65" s="39">
        <f t="shared" si="4"/>
        <v>6.8097479999999999</v>
      </c>
      <c r="G65" s="34">
        <f t="shared" si="5"/>
        <v>8.61</v>
      </c>
      <c r="H65" s="44">
        <f t="shared" si="10"/>
        <v>861</v>
      </c>
      <c r="J65" s="39">
        <v>7.59</v>
      </c>
    </row>
    <row r="66" spans="1:10" ht="48" customHeight="1" x14ac:dyDescent="0.2">
      <c r="A66" s="29" t="s">
        <v>150</v>
      </c>
      <c r="B66" s="48" t="s">
        <v>151</v>
      </c>
      <c r="C66" s="50" t="s">
        <v>152</v>
      </c>
      <c r="D66" s="1" t="s">
        <v>73</v>
      </c>
      <c r="E66" s="32">
        <v>8</v>
      </c>
      <c r="F66" s="39">
        <f t="shared" si="4"/>
        <v>24.726831999999998</v>
      </c>
      <c r="G66" s="34">
        <f t="shared" si="5"/>
        <v>31.26</v>
      </c>
      <c r="H66" s="44">
        <f t="shared" si="10"/>
        <v>250.08</v>
      </c>
      <c r="J66" s="39">
        <v>27.56</v>
      </c>
    </row>
    <row r="67" spans="1:10" ht="53.25" customHeight="1" x14ac:dyDescent="0.2">
      <c r="A67" s="29" t="s">
        <v>153</v>
      </c>
      <c r="B67" s="48" t="s">
        <v>154</v>
      </c>
      <c r="C67" s="50" t="s">
        <v>155</v>
      </c>
      <c r="D67" s="1" t="s">
        <v>73</v>
      </c>
      <c r="E67" s="32">
        <v>4</v>
      </c>
      <c r="F67" s="39">
        <f t="shared" si="4"/>
        <v>60.964739999999999</v>
      </c>
      <c r="G67" s="34">
        <f t="shared" si="5"/>
        <v>77.08</v>
      </c>
      <c r="H67" s="44">
        <f t="shared" si="10"/>
        <v>308.32</v>
      </c>
      <c r="J67" s="39">
        <v>67.95</v>
      </c>
    </row>
    <row r="68" spans="1:10" ht="39" customHeight="1" x14ac:dyDescent="0.2">
      <c r="A68" s="29" t="s">
        <v>156</v>
      </c>
      <c r="B68" s="48" t="s">
        <v>157</v>
      </c>
      <c r="C68" s="50" t="s">
        <v>158</v>
      </c>
      <c r="D68" s="1" t="s">
        <v>73</v>
      </c>
      <c r="E68" s="32">
        <v>1</v>
      </c>
      <c r="F68" s="39">
        <f t="shared" si="4"/>
        <v>156.37298799999999</v>
      </c>
      <c r="G68" s="34">
        <f t="shared" si="5"/>
        <v>197.72</v>
      </c>
      <c r="H68" s="44">
        <f t="shared" si="10"/>
        <v>197.72</v>
      </c>
      <c r="J68" s="39">
        <v>174.29</v>
      </c>
    </row>
    <row r="69" spans="1:10" ht="27.75" customHeight="1" x14ac:dyDescent="0.2">
      <c r="A69" s="29" t="s">
        <v>207</v>
      </c>
      <c r="B69" s="48" t="s">
        <v>159</v>
      </c>
      <c r="C69" s="50" t="s">
        <v>160</v>
      </c>
      <c r="D69" s="1" t="s">
        <v>73</v>
      </c>
      <c r="E69" s="32">
        <v>2</v>
      </c>
      <c r="F69" s="39">
        <f t="shared" si="4"/>
        <v>17.073716000000001</v>
      </c>
      <c r="G69" s="34">
        <f t="shared" si="5"/>
        <v>21.59</v>
      </c>
      <c r="H69" s="44">
        <f t="shared" si="10"/>
        <v>43.18</v>
      </c>
      <c r="J69" s="39">
        <v>19.03</v>
      </c>
    </row>
    <row r="70" spans="1:10" ht="28.5" customHeight="1" x14ac:dyDescent="0.2">
      <c r="A70" s="29" t="s">
        <v>208</v>
      </c>
      <c r="B70" s="48" t="s">
        <v>161</v>
      </c>
      <c r="C70" s="50" t="s">
        <v>162</v>
      </c>
      <c r="D70" s="1" t="s">
        <v>73</v>
      </c>
      <c r="E70" s="32">
        <v>2</v>
      </c>
      <c r="F70" s="39">
        <f t="shared" si="4"/>
        <v>35.484259999999999</v>
      </c>
      <c r="G70" s="34">
        <f t="shared" si="5"/>
        <v>44.87</v>
      </c>
      <c r="H70" s="44">
        <f t="shared" si="10"/>
        <v>89.74</v>
      </c>
      <c r="J70" s="39">
        <v>39.549999999999997</v>
      </c>
    </row>
    <row r="71" spans="1:10" x14ac:dyDescent="0.2">
      <c r="A71" s="36">
        <v>9</v>
      </c>
      <c r="B71" s="48"/>
      <c r="C71" s="49" t="s">
        <v>163</v>
      </c>
      <c r="D71" s="1" t="s">
        <v>3</v>
      </c>
      <c r="E71" s="32"/>
      <c r="F71" s="39"/>
      <c r="G71" s="34"/>
      <c r="H71" s="35">
        <f>SUM(H72:H77)</f>
        <v>7510.18</v>
      </c>
      <c r="J71" s="39"/>
    </row>
    <row r="72" spans="1:10" ht="51.75" customHeight="1" x14ac:dyDescent="0.2">
      <c r="A72" s="29" t="s">
        <v>164</v>
      </c>
      <c r="B72" s="48" t="s">
        <v>165</v>
      </c>
      <c r="C72" s="50" t="s">
        <v>166</v>
      </c>
      <c r="D72" s="1" t="s">
        <v>73</v>
      </c>
      <c r="E72" s="32">
        <v>3</v>
      </c>
      <c r="F72" s="39">
        <f t="shared" si="4"/>
        <v>509.44810400000006</v>
      </c>
      <c r="G72" s="34">
        <f t="shared" si="5"/>
        <v>644.15</v>
      </c>
      <c r="H72" s="44">
        <f t="shared" ref="H72:H77" si="11">ROUND(E72*G72,2)</f>
        <v>1932.45</v>
      </c>
      <c r="J72" s="39">
        <v>567.82000000000005</v>
      </c>
    </row>
    <row r="73" spans="1:10" ht="39.75" customHeight="1" x14ac:dyDescent="0.2">
      <c r="A73" s="29" t="s">
        <v>167</v>
      </c>
      <c r="B73" s="48" t="s">
        <v>170</v>
      </c>
      <c r="C73" s="50" t="s">
        <v>171</v>
      </c>
      <c r="D73" s="1" t="s">
        <v>73</v>
      </c>
      <c r="E73" s="32">
        <v>3</v>
      </c>
      <c r="F73" s="39">
        <f t="shared" si="4"/>
        <v>198.58624800000001</v>
      </c>
      <c r="G73" s="34">
        <f t="shared" si="5"/>
        <v>251.09</v>
      </c>
      <c r="H73" s="44">
        <f t="shared" si="11"/>
        <v>753.27</v>
      </c>
      <c r="J73" s="39">
        <v>221.34</v>
      </c>
    </row>
    <row r="74" spans="1:10" ht="28.5" customHeight="1" x14ac:dyDescent="0.2">
      <c r="A74" s="29" t="s">
        <v>168</v>
      </c>
      <c r="B74" s="48" t="s">
        <v>173</v>
      </c>
      <c r="C74" s="50" t="s">
        <v>174</v>
      </c>
      <c r="D74" s="1" t="s">
        <v>143</v>
      </c>
      <c r="E74" s="32">
        <v>2</v>
      </c>
      <c r="F74" s="39">
        <f t="shared" si="4"/>
        <v>620.53043600000001</v>
      </c>
      <c r="G74" s="34">
        <f t="shared" si="5"/>
        <v>784.6</v>
      </c>
      <c r="H74" s="44">
        <f t="shared" si="11"/>
        <v>1569.2</v>
      </c>
      <c r="J74" s="39">
        <v>691.63</v>
      </c>
    </row>
    <row r="75" spans="1:10" ht="30.75" customHeight="1" x14ac:dyDescent="0.2">
      <c r="A75" s="29" t="s">
        <v>169</v>
      </c>
      <c r="B75" s="48" t="s">
        <v>176</v>
      </c>
      <c r="C75" s="50" t="s">
        <v>177</v>
      </c>
      <c r="D75" s="1" t="s">
        <v>143</v>
      </c>
      <c r="E75" s="32">
        <v>2</v>
      </c>
      <c r="F75" s="39">
        <f t="shared" si="4"/>
        <v>223.39382800000001</v>
      </c>
      <c r="G75" s="34">
        <f t="shared" si="5"/>
        <v>282.45999999999998</v>
      </c>
      <c r="H75" s="44">
        <f t="shared" si="11"/>
        <v>564.91999999999996</v>
      </c>
      <c r="J75" s="39">
        <v>248.99</v>
      </c>
    </row>
    <row r="76" spans="1:10" ht="21.75" customHeight="1" x14ac:dyDescent="0.2">
      <c r="A76" s="29" t="s">
        <v>172</v>
      </c>
      <c r="B76" s="48" t="s">
        <v>178</v>
      </c>
      <c r="C76" s="50" t="s">
        <v>179</v>
      </c>
      <c r="D76" s="1" t="s">
        <v>24</v>
      </c>
      <c r="E76" s="32">
        <v>3</v>
      </c>
      <c r="F76" s="39">
        <f t="shared" si="4"/>
        <v>324.71462400000001</v>
      </c>
      <c r="G76" s="34">
        <f t="shared" si="5"/>
        <v>410.57</v>
      </c>
      <c r="H76" s="44">
        <f t="shared" si="11"/>
        <v>1231.71</v>
      </c>
      <c r="J76" s="39">
        <v>361.92</v>
      </c>
    </row>
    <row r="77" spans="1:10" ht="62.25" customHeight="1" x14ac:dyDescent="0.2">
      <c r="A77" s="29" t="s">
        <v>175</v>
      </c>
      <c r="B77" s="48" t="s">
        <v>180</v>
      </c>
      <c r="C77" s="50" t="s">
        <v>181</v>
      </c>
      <c r="D77" s="1" t="s">
        <v>73</v>
      </c>
      <c r="E77" s="32">
        <v>3</v>
      </c>
      <c r="F77" s="39">
        <f t="shared" si="4"/>
        <v>384.53992</v>
      </c>
      <c r="G77" s="34">
        <f t="shared" si="5"/>
        <v>486.21</v>
      </c>
      <c r="H77" s="44">
        <f t="shared" si="11"/>
        <v>1458.63</v>
      </c>
      <c r="J77" s="39">
        <v>428.6</v>
      </c>
    </row>
    <row r="78" spans="1:10" x14ac:dyDescent="0.2">
      <c r="A78" s="36">
        <v>10</v>
      </c>
      <c r="B78" s="48"/>
      <c r="C78" s="49" t="s">
        <v>183</v>
      </c>
      <c r="D78" s="1" t="s">
        <v>3</v>
      </c>
      <c r="E78" s="32"/>
      <c r="F78" s="39"/>
      <c r="G78" s="34"/>
      <c r="H78" s="35">
        <f>SUM(H79:H79)</f>
        <v>4467.6000000000004</v>
      </c>
      <c r="J78" s="39"/>
    </row>
    <row r="79" spans="1:10" x14ac:dyDescent="0.2">
      <c r="A79" s="29" t="s">
        <v>182</v>
      </c>
      <c r="B79" s="48" t="s">
        <v>184</v>
      </c>
      <c r="C79" s="50" t="s">
        <v>185</v>
      </c>
      <c r="D79" s="1" t="s">
        <v>24</v>
      </c>
      <c r="E79" s="32">
        <v>510</v>
      </c>
      <c r="F79" s="39">
        <f t="shared" si="4"/>
        <v>6.9263839999999997</v>
      </c>
      <c r="G79" s="34">
        <f t="shared" si="5"/>
        <v>8.76</v>
      </c>
      <c r="H79" s="44">
        <f>ROUND(E79*G79,2)</f>
        <v>4467.6000000000004</v>
      </c>
      <c r="J79" s="39">
        <v>7.72</v>
      </c>
    </row>
    <row r="83" spans="3:8" x14ac:dyDescent="0.2">
      <c r="C83" s="59"/>
      <c r="D83" s="121"/>
      <c r="E83" s="121"/>
      <c r="F83" s="121"/>
      <c r="G83" s="121"/>
      <c r="H83" s="121"/>
    </row>
    <row r="84" spans="3:8" x14ac:dyDescent="0.2">
      <c r="C84" s="59"/>
      <c r="D84" s="121"/>
      <c r="E84" s="121"/>
      <c r="F84" s="121"/>
      <c r="G84" s="121"/>
      <c r="H84" s="121"/>
    </row>
    <row r="85" spans="3:8" x14ac:dyDescent="0.2">
      <c r="C85" s="60" t="s">
        <v>210</v>
      </c>
    </row>
    <row r="86" spans="3:8" x14ac:dyDescent="0.2">
      <c r="C86" s="61" t="s">
        <v>211</v>
      </c>
    </row>
  </sheetData>
  <mergeCells count="9">
    <mergeCell ref="D83:H83"/>
    <mergeCell ref="D84:H84"/>
    <mergeCell ref="O18:P18"/>
    <mergeCell ref="A2:H2"/>
    <mergeCell ref="A3:H3"/>
    <mergeCell ref="A4:H4"/>
    <mergeCell ref="A5:H5"/>
    <mergeCell ref="A6:H6"/>
    <mergeCell ref="B7:C7"/>
  </mergeCells>
  <printOptions horizontalCentered="1"/>
  <pageMargins left="0.19685039370078741" right="0.19685039370078741" top="0.39370078740157483" bottom="0.39370078740157483" header="0" footer="0.31496062992125984"/>
  <pageSetup paperSize="9" scale="90" fitToHeight="3" orientation="landscape" r:id="rId1"/>
  <headerFooter>
    <oddFooter>&amp;CAv. Irmã Tosta - Maria José Tosta, 61 - Esplanada - Pouso Alegre/MG    l    CNPJ  23.896.707 / 0001-23   l     Tel : (35) 99908.9053</oddFooter>
  </headerFooter>
  <ignoredErrors>
    <ignoredError sqref="H78 H71 H62 H56 H48 H42 H27 H20"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6</vt:i4>
      </vt:variant>
      <vt:variant>
        <vt:lpstr>Intervalos nomeados</vt:lpstr>
      </vt:variant>
      <vt:variant>
        <vt:i4>6</vt:i4>
      </vt:variant>
    </vt:vector>
  </HeadingPairs>
  <TitlesOfParts>
    <vt:vector size="12" baseType="lpstr">
      <vt:lpstr>2 medição aditivo</vt:lpstr>
      <vt:lpstr>1 medição aditivo</vt:lpstr>
      <vt:lpstr>Aditivo na 3 medição</vt:lpstr>
      <vt:lpstr>Itens a ser aditivado DESCONTO</vt:lpstr>
      <vt:lpstr>Itens a ser aditivado escada</vt:lpstr>
      <vt:lpstr>planilha contratual</vt:lpstr>
      <vt:lpstr>'1 medição aditivo'!Area_de_impressao</vt:lpstr>
      <vt:lpstr>'2 medição aditivo'!Area_de_impressao</vt:lpstr>
      <vt:lpstr>'Aditivo na 3 medição'!Area_de_impressao</vt:lpstr>
      <vt:lpstr>'Itens a ser aditivado DESCONTO'!Area_de_impressao</vt:lpstr>
      <vt:lpstr>'planilha contratual'!Area_de_impressao</vt:lpstr>
      <vt:lpstr>'planilha contratual'!Titulos_de_impressao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dc:creator>
  <cp:lastModifiedBy>Renata</cp:lastModifiedBy>
  <cp:lastPrinted>2026-06-12T09:09:24Z</cp:lastPrinted>
  <dcterms:created xsi:type="dcterms:W3CDTF">2025-06-23T13:29:35Z</dcterms:created>
  <dcterms:modified xsi:type="dcterms:W3CDTF">2026-06-12T09:10:30Z</dcterms:modified>
</cp:coreProperties>
</file>