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firstSheet="1" activeTab="1"/>
  </bookViews>
  <sheets>
    <sheet name="Planilha1" sheetId="1" state="hidden" r:id="rId1"/>
    <sheet name="Planilha2" sheetId="2" r:id="rId2"/>
    <sheet name="Planilha3" sheetId="3" state="hidden" r:id="rId3"/>
    <sheet name="Plan1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4" l="1"/>
  <c r="H10" i="2"/>
  <c r="F5" i="4"/>
  <c r="F8" i="4"/>
  <c r="F6" i="4"/>
  <c r="E7" i="4" l="1"/>
  <c r="E5" i="4"/>
  <c r="E9" i="4"/>
  <c r="E8" i="4"/>
  <c r="E6" i="4"/>
  <c r="D9" i="4" l="1"/>
  <c r="D8" i="4"/>
  <c r="D5" i="4"/>
  <c r="D7" i="4"/>
  <c r="D6" i="4"/>
  <c r="G19" i="2" l="1"/>
  <c r="H19" i="2" s="1"/>
  <c r="G18" i="2"/>
  <c r="H18" i="2" s="1"/>
  <c r="G16" i="2"/>
  <c r="H16" i="2" s="1"/>
  <c r="G15" i="2"/>
  <c r="H15" i="2" s="1"/>
  <c r="G13" i="2"/>
  <c r="H13" i="2" s="1"/>
  <c r="G12" i="2"/>
  <c r="H12" i="2" s="1"/>
  <c r="H14" i="3"/>
  <c r="G14" i="3"/>
  <c r="E13" i="3"/>
  <c r="F13" i="3" s="1"/>
  <c r="E11" i="3"/>
  <c r="D15" i="3"/>
  <c r="H11" i="2" l="1"/>
  <c r="H14" i="2"/>
  <c r="H17" i="2"/>
  <c r="F15" i="3"/>
  <c r="G13" i="3"/>
  <c r="E15" i="3"/>
  <c r="H13" i="3" l="1"/>
  <c r="H15" i="3" s="1"/>
  <c r="G15" i="3"/>
</calcChain>
</file>

<file path=xl/sharedStrings.xml><?xml version="1.0" encoding="utf-8"?>
<sst xmlns="http://schemas.openxmlformats.org/spreadsheetml/2006/main" count="141" uniqueCount="119">
  <si>
    <t xml:space="preserve">                 JJ PAVIMENTAÇÃO</t>
  </si>
  <si>
    <t xml:space="preserve">                   PROPOSTA DE PREÇOS</t>
  </si>
  <si>
    <t>01- Empresa: J.FRANCISCO DE CASTRO VIANA E CIA LTDA-EPP</t>
  </si>
  <si>
    <t>02- CNPJ nº: 13.138.905/0001-74</t>
  </si>
  <si>
    <t>03- Inscr.Estadual: 001.721.895.00-00</t>
  </si>
  <si>
    <t>04- Endereço: Rua Francisco Ribeiro Alves, nº100 Fundos</t>
  </si>
  <si>
    <t>05- Bairro: Chácara Josefina</t>
  </si>
  <si>
    <t>Cidade/UF: Conceição dos Ouros(MG)</t>
  </si>
  <si>
    <t>06- Fone: (35) 9 9900 5537</t>
  </si>
  <si>
    <t>E-mail: jjpavimentacao@yahoo.com.br</t>
  </si>
  <si>
    <t>07- José Francisco da Fonseca Viana</t>
  </si>
  <si>
    <t>08- Condições para pagamento: Conforme edital</t>
  </si>
  <si>
    <t>10- Validade da Proposta: 60 dias</t>
  </si>
  <si>
    <t>11- Prazo para entrega: Conforme edital.</t>
  </si>
  <si>
    <t>12- Prazo de garantia: 5 (cinco) anos, contados da data do recebimento definitivo</t>
  </si>
  <si>
    <t>12.1- Garantia Contratual: 5% (cinco por cento do valor proposto)</t>
  </si>
  <si>
    <t>13- Conta corrente nº 222204-3</t>
  </si>
  <si>
    <t>14- Banco: 756 - SICOOB</t>
  </si>
  <si>
    <t>15- Agência: 3169</t>
  </si>
  <si>
    <t>Declaramos que examinamos, conhecemos e nos submeteremos a todas as condições contida no edital</t>
  </si>
  <si>
    <t>obra de pavimentação em blocos de concreto em vias vicinais, neste município de Gonçalves/MG,</t>
  </si>
  <si>
    <t xml:space="preserve">conforme especificações constantes no Projeto básico, anexo I do edital, incluindo o fornecimento de </t>
  </si>
  <si>
    <t xml:space="preserve">materiais, equipamentos e mão de obra, não havendo discrepância entre quaisquer informações ou </t>
  </si>
  <si>
    <t>documentos que dele façam parte, e que estamos cientes de todas as condições que possam, de qualquer</t>
  </si>
  <si>
    <t>forma, incluir nos custos, assim como qualquer despesa relativa à realização integral de seu objeto,</t>
  </si>
  <si>
    <t xml:space="preserve">assumindo total responsabilidade pelas informações, bem como pelos erros ou omissoes, contidas </t>
  </si>
  <si>
    <t>tanto no formulário proposta, como em seus anexos.</t>
  </si>
  <si>
    <t>____________________________________________</t>
  </si>
  <si>
    <t>João Francisco de Castro Viana</t>
  </si>
  <si>
    <t>Sócio JJ PAVIMENTAÇÃO</t>
  </si>
  <si>
    <t>CPF nº: 118.032.646-67</t>
  </si>
  <si>
    <t>Item</t>
  </si>
  <si>
    <t>Unid</t>
  </si>
  <si>
    <t>Quant</t>
  </si>
  <si>
    <t xml:space="preserve">                     JJ PAVIMENTAÇÃO</t>
  </si>
  <si>
    <t>MUNICÍPIO: GONÇALVES/MG</t>
  </si>
  <si>
    <t>OBRA: CALÇAMENTO EM BLOCOS DE CONCRETO</t>
  </si>
  <si>
    <t>BDI: 22,82%</t>
  </si>
  <si>
    <t>Descrição</t>
  </si>
  <si>
    <t>TOTAL</t>
  </si>
  <si>
    <t>SERVIÇOS PRELIMINARES</t>
  </si>
  <si>
    <t>SUBTOTAL</t>
  </si>
  <si>
    <t>1.1</t>
  </si>
  <si>
    <t>SERVIÇOS PARA CALÇAMENTO</t>
  </si>
  <si>
    <t>2.1</t>
  </si>
  <si>
    <t>2.2</t>
  </si>
  <si>
    <t>09.1- BDI aplicado:22,82.%</t>
  </si>
  <si>
    <t>TOTAL ETAPAS</t>
  </si>
  <si>
    <t xml:space="preserve">                       JJ PAVIMENTAÇÃO</t>
  </si>
  <si>
    <t xml:space="preserve">                                      CRONOGRAMA FÍSICO/FINANCEIRO</t>
  </si>
  <si>
    <t>ISS=4,00%</t>
  </si>
  <si>
    <t>ITEM</t>
  </si>
  <si>
    <t>ETAPAS/DESCRIÇÃO</t>
  </si>
  <si>
    <t>FÍSICO/ FINANCEIRO</t>
  </si>
  <si>
    <t>MÊS 1</t>
  </si>
  <si>
    <t>MÊS 2</t>
  </si>
  <si>
    <t>MÊS 3</t>
  </si>
  <si>
    <t>MêS 4</t>
  </si>
  <si>
    <t>Físico %</t>
  </si>
  <si>
    <t>Financeiro</t>
  </si>
  <si>
    <t>___________________________________________</t>
  </si>
  <si>
    <t>CPF: 118.032.646-67</t>
  </si>
  <si>
    <t>DATA: NOVEMBRO DE 2022</t>
  </si>
  <si>
    <t>REF: SEINFRA SUL 06-2022 E SINAPI MG 09-2022 (ambas sem desoneração)</t>
  </si>
  <si>
    <t>DATA: 28/11/2022</t>
  </si>
  <si>
    <t>Conceição dos Ouros(MG), 28 de Novembro de 2022.</t>
  </si>
  <si>
    <t>da Tomada de Preços nº008/2022 da Prefeitura Municipal de Gonçalves, cujo objeto é a execução de</t>
  </si>
  <si>
    <t xml:space="preserve">09- Valor Global da proposta: R$647.553,17(Seiscentos e quarenta e sete mil, quinhentos e cinquenta e </t>
  </si>
  <si>
    <t>três reais e dezesete centavos)</t>
  </si>
  <si>
    <t>MUNICÍPIO: CONCEIÇÃO DOS OUROS/MG</t>
  </si>
  <si>
    <t>OBRA: PAVIMENTAÇÃO DE ESTRADA VICINAIS NO MUNICÍPIO DE CONCEIÇÃO DOS OUROS/MG</t>
  </si>
  <si>
    <t>ENDEREÇO: BAIRRO ROCHAS</t>
  </si>
  <si>
    <t>BDI: 20,73%%</t>
  </si>
  <si>
    <t>DATA BASE SETOP: SINAPI 09/2025 (S/DESON), SICRO 01/2025 (S/DESON)</t>
  </si>
  <si>
    <t>PRAZO EXECUÇÃO: 90 DIAS</t>
  </si>
  <si>
    <t>Fonte/ Código</t>
  </si>
  <si>
    <t>Custo Unitário</t>
  </si>
  <si>
    <t>Unitário com BDI (R$)</t>
  </si>
  <si>
    <t>Valor total com BDI (R$)</t>
  </si>
  <si>
    <t>PAVIMENTAÇÃO DE ESTRADAS VICINAIS</t>
  </si>
  <si>
    <t>SINAPI - 103689</t>
  </si>
  <si>
    <t>Fornecimento e instalação de placa de obra com chapa galvanizada e estrutura de mandeira. AF_03/2022 OS</t>
  </si>
  <si>
    <t>M²</t>
  </si>
  <si>
    <t>1.2</t>
  </si>
  <si>
    <t>SICRO - 4011209</t>
  </si>
  <si>
    <t>Regularização do subleito</t>
  </si>
  <si>
    <t>1.0</t>
  </si>
  <si>
    <t>2.0</t>
  </si>
  <si>
    <t>PAVIMENTAÇÃO</t>
  </si>
  <si>
    <t>SINAPI - 92394</t>
  </si>
  <si>
    <t>Execução de pavimento em piso intertravado, com bloco sextavado de 25x25cm, espessura 8cm. AF_10/2022</t>
  </si>
  <si>
    <t>SICRO - 5901640</t>
  </si>
  <si>
    <t>Transporte com caminhao basculante com caçamba estanque com capacidade de 14m³ - rodovia pavimentada.</t>
  </si>
  <si>
    <t>TxKM</t>
  </si>
  <si>
    <t>3.0</t>
  </si>
  <si>
    <t>DRENAGEM SUPERFICIAL</t>
  </si>
  <si>
    <t>3.1</t>
  </si>
  <si>
    <t>SINAPI - 94287</t>
  </si>
  <si>
    <t>Execução de sarjeta de concreto usinado, moldada in loco em trecho reto, 30cm de base X 10cm de altura. AF_01/2024.</t>
  </si>
  <si>
    <t>M</t>
  </si>
  <si>
    <t>3.2</t>
  </si>
  <si>
    <t>SINAPI - 94273</t>
  </si>
  <si>
    <t>Assentamento de Guia (meio-fio) em trecho reto, confeccionada em concreto pré-fabricado, dimensões 100x15x13x30cm (Comprimento x base inferior x base superior x altura). AF_01/2024</t>
  </si>
  <si>
    <t>Eng. Civil CREA/MG 222166/D</t>
  </si>
  <si>
    <t>quantitativos licitação</t>
  </si>
  <si>
    <t>placa</t>
  </si>
  <si>
    <t>reg.</t>
  </si>
  <si>
    <t>calç.</t>
  </si>
  <si>
    <t>transp.</t>
  </si>
  <si>
    <t>sarj.</t>
  </si>
  <si>
    <t>meio-fio</t>
  </si>
  <si>
    <t>med 1</t>
  </si>
  <si>
    <t>med 2</t>
  </si>
  <si>
    <t>MEDIÇÃO nº 03</t>
  </si>
  <si>
    <t>DATA: 12/05/2026</t>
  </si>
  <si>
    <t>PERÍODO DE EXECUÇÃO: 15/04/2026 A 12/05/2026</t>
  </si>
  <si>
    <t>med 3</t>
  </si>
  <si>
    <t>incluso travamentos</t>
  </si>
  <si>
    <t>Conceição dos Ouros(MG), 12 de Maio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</si>
</sst>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0" borderId="2" xfId="0" applyFont="1" applyBorder="1"/>
    <xf numFmtId="2" fontId="4" fillId="0" borderId="0" xfId="0" applyNumberFormat="1" applyFont="1" applyAlignment="1">
      <alignment horizontal="center"/>
    </xf>
    <xf numFmtId="2" fontId="4" fillId="0" borderId="0" xfId="0" applyNumberFormat="1" applyFont="1"/>
    <xf numFmtId="0" fontId="5" fillId="0" borderId="6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3" xfId="0" applyNumberFormat="1" applyFont="1" applyBorder="1"/>
    <xf numFmtId="2" fontId="4" fillId="0" borderId="0" xfId="0" applyNumberFormat="1" applyFont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2" fontId="5" fillId="0" borderId="10" xfId="0" applyNumberFormat="1" applyFont="1" applyBorder="1"/>
    <xf numFmtId="2" fontId="5" fillId="0" borderId="11" xfId="0" applyNumberFormat="1" applyFont="1" applyBorder="1"/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wrapText="1"/>
    </xf>
    <xf numFmtId="2" fontId="4" fillId="0" borderId="12" xfId="0" applyNumberFormat="1" applyFont="1" applyBorder="1" applyAlignment="1">
      <alignment horizontal="center"/>
    </xf>
    <xf numFmtId="2" fontId="4" fillId="0" borderId="12" xfId="0" applyNumberFormat="1" applyFont="1" applyBorder="1"/>
    <xf numFmtId="2" fontId="5" fillId="0" borderId="5" xfId="0" applyNumberFormat="1" applyFont="1" applyBorder="1"/>
    <xf numFmtId="0" fontId="5" fillId="0" borderId="13" xfId="0" applyFont="1" applyBorder="1" applyAlignment="1">
      <alignment horizontal="center"/>
    </xf>
    <xf numFmtId="0" fontId="4" fillId="0" borderId="6" xfId="0" applyFont="1" applyBorder="1"/>
    <xf numFmtId="0" fontId="4" fillId="0" borderId="5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13" xfId="0" applyFont="1" applyBorder="1"/>
    <xf numFmtId="9" fontId="4" fillId="0" borderId="12" xfId="1" applyFont="1" applyBorder="1"/>
    <xf numFmtId="10" fontId="4" fillId="0" borderId="12" xfId="1" applyNumberFormat="1" applyFont="1" applyBorder="1"/>
    <xf numFmtId="0" fontId="1" fillId="0" borderId="1" xfId="0" applyFont="1" applyBorder="1"/>
    <xf numFmtId="0" fontId="1" fillId="0" borderId="7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10" xfId="0" applyFont="1" applyBorder="1"/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2" fontId="4" fillId="0" borderId="14" xfId="0" applyNumberFormat="1" applyFont="1" applyBorder="1" applyAlignment="1">
      <alignment horizontal="center"/>
    </xf>
    <xf numFmtId="2" fontId="4" fillId="0" borderId="14" xfId="0" applyNumberFormat="1" applyFont="1" applyBorder="1"/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/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2" fontId="0" fillId="0" borderId="0" xfId="0" applyNumberForma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3" zoomScale="90" zoomScaleNormal="90" workbookViewId="0">
      <selection activeCell="A12" sqref="A12"/>
    </sheetView>
  </sheetViews>
  <sheetFormatPr defaultRowHeight="15" x14ac:dyDescent="0.25"/>
  <cols>
    <col min="10" max="10" width="11" customWidth="1"/>
  </cols>
  <sheetData>
    <row r="1" spans="1:10" ht="23.25" x14ac:dyDescent="0.35">
      <c r="B1" s="1"/>
      <c r="C1" s="1" t="s">
        <v>0</v>
      </c>
    </row>
    <row r="2" spans="1:10" x14ac:dyDescent="0.25">
      <c r="D2" s="2" t="s">
        <v>1</v>
      </c>
      <c r="E2" s="2"/>
    </row>
    <row r="4" spans="1:10" x14ac:dyDescent="0.25">
      <c r="A4" s="3" t="s">
        <v>2</v>
      </c>
      <c r="B4" s="4"/>
      <c r="C4" s="4"/>
      <c r="D4" s="4"/>
      <c r="E4" s="4"/>
      <c r="F4" s="4"/>
      <c r="G4" s="4"/>
      <c r="H4" s="4"/>
      <c r="I4" s="4"/>
      <c r="J4" s="5"/>
    </row>
    <row r="5" spans="1:10" x14ac:dyDescent="0.25">
      <c r="A5" s="3" t="s">
        <v>3</v>
      </c>
      <c r="B5" s="4"/>
      <c r="C5" s="4"/>
      <c r="D5" s="4"/>
      <c r="E5" s="5"/>
      <c r="F5" s="3" t="s">
        <v>4</v>
      </c>
      <c r="G5" s="4"/>
      <c r="H5" s="4"/>
      <c r="I5" s="4"/>
      <c r="J5" s="5"/>
    </row>
    <row r="6" spans="1:10" x14ac:dyDescent="0.25">
      <c r="A6" s="3" t="s">
        <v>5</v>
      </c>
      <c r="B6" s="4"/>
      <c r="C6" s="4"/>
      <c r="D6" s="4"/>
      <c r="E6" s="4"/>
      <c r="F6" s="4"/>
      <c r="G6" s="4"/>
      <c r="H6" s="4"/>
      <c r="I6" s="4"/>
      <c r="J6" s="5"/>
    </row>
    <row r="7" spans="1:10" x14ac:dyDescent="0.25">
      <c r="A7" s="3" t="s">
        <v>6</v>
      </c>
      <c r="B7" s="4"/>
      <c r="C7" s="4"/>
      <c r="D7" s="5"/>
      <c r="E7" s="3" t="s">
        <v>7</v>
      </c>
      <c r="F7" s="4"/>
      <c r="G7" s="4"/>
      <c r="H7" s="4"/>
      <c r="I7" s="4"/>
      <c r="J7" s="5"/>
    </row>
    <row r="8" spans="1:10" x14ac:dyDescent="0.25">
      <c r="A8" s="3" t="s">
        <v>8</v>
      </c>
      <c r="B8" s="4"/>
      <c r="C8" s="4"/>
      <c r="D8" s="5"/>
      <c r="E8" s="3" t="s">
        <v>9</v>
      </c>
      <c r="F8" s="4"/>
      <c r="G8" s="4"/>
      <c r="H8" s="4"/>
      <c r="I8" s="4"/>
      <c r="J8" s="5"/>
    </row>
    <row r="9" spans="1:10" x14ac:dyDescent="0.25">
      <c r="A9" s="3" t="s">
        <v>10</v>
      </c>
      <c r="B9" s="4"/>
      <c r="C9" s="4"/>
      <c r="D9" s="4"/>
      <c r="E9" s="4"/>
      <c r="F9" s="4"/>
      <c r="G9" s="4"/>
      <c r="H9" s="4"/>
      <c r="I9" s="4"/>
      <c r="J9" s="5"/>
    </row>
    <row r="10" spans="1:10" x14ac:dyDescent="0.25">
      <c r="A10" s="3" t="s">
        <v>11</v>
      </c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25">
      <c r="A11" s="57" t="s">
        <v>67</v>
      </c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25">
      <c r="A12" s="58" t="s">
        <v>68</v>
      </c>
      <c r="D12" s="4"/>
      <c r="E12" s="4"/>
      <c r="F12" s="4"/>
      <c r="G12" s="3" t="s">
        <v>46</v>
      </c>
      <c r="H12" s="4"/>
      <c r="I12" s="4"/>
      <c r="J12" s="5"/>
    </row>
    <row r="13" spans="1:10" x14ac:dyDescent="0.25">
      <c r="A13" s="3" t="s">
        <v>12</v>
      </c>
      <c r="B13" s="4"/>
      <c r="C13" s="4"/>
      <c r="D13" s="4"/>
      <c r="E13" s="5"/>
      <c r="F13" s="3" t="s">
        <v>13</v>
      </c>
      <c r="G13" s="4"/>
      <c r="H13" s="4"/>
      <c r="I13" s="4"/>
      <c r="J13" s="5"/>
    </row>
    <row r="14" spans="1:10" x14ac:dyDescent="0.25">
      <c r="A14" s="3" t="s">
        <v>14</v>
      </c>
      <c r="B14" s="4"/>
      <c r="C14" s="4"/>
      <c r="D14" s="4"/>
      <c r="E14" s="4"/>
      <c r="F14" s="4"/>
      <c r="G14" s="4"/>
      <c r="H14" s="4"/>
      <c r="I14" s="4"/>
      <c r="J14" s="5"/>
    </row>
    <row r="15" spans="1:10" x14ac:dyDescent="0.25">
      <c r="A15" s="3" t="s">
        <v>15</v>
      </c>
      <c r="B15" s="4"/>
      <c r="C15" s="4"/>
      <c r="D15" s="4"/>
      <c r="E15" s="4"/>
      <c r="F15" s="4"/>
      <c r="G15" s="4"/>
      <c r="H15" s="6"/>
      <c r="I15" s="6"/>
      <c r="J15" s="7"/>
    </row>
    <row r="16" spans="1:10" x14ac:dyDescent="0.25">
      <c r="A16" s="8" t="s">
        <v>16</v>
      </c>
      <c r="B16" s="6"/>
      <c r="C16" s="6"/>
      <c r="D16" s="7"/>
      <c r="E16" s="8" t="s">
        <v>17</v>
      </c>
      <c r="F16" s="6"/>
      <c r="G16" s="6"/>
      <c r="H16" s="8" t="s">
        <v>18</v>
      </c>
      <c r="I16" s="6"/>
      <c r="J16" s="7"/>
    </row>
    <row r="17" spans="1:10" x14ac:dyDescent="0.25">
      <c r="A17" s="3"/>
      <c r="B17" s="4"/>
      <c r="C17" s="4"/>
      <c r="D17" s="4"/>
      <c r="E17" s="4"/>
      <c r="F17" s="4"/>
      <c r="G17" s="4"/>
      <c r="H17" s="4"/>
      <c r="I17" s="4"/>
      <c r="J17" s="5"/>
    </row>
    <row r="18" spans="1:10" x14ac:dyDescent="0.25">
      <c r="A18" s="8" t="s">
        <v>19</v>
      </c>
      <c r="B18" s="6"/>
      <c r="C18" s="6"/>
      <c r="D18" s="6"/>
      <c r="E18" s="6"/>
      <c r="F18" s="6"/>
      <c r="G18" s="6"/>
      <c r="H18" s="6"/>
      <c r="I18" s="6"/>
      <c r="J18" s="7"/>
    </row>
    <row r="19" spans="1:10" x14ac:dyDescent="0.25">
      <c r="A19" s="9" t="s">
        <v>66</v>
      </c>
      <c r="J19" s="10"/>
    </row>
    <row r="20" spans="1:10" x14ac:dyDescent="0.25">
      <c r="A20" s="9" t="s">
        <v>20</v>
      </c>
      <c r="J20" s="10"/>
    </row>
    <row r="21" spans="1:10" x14ac:dyDescent="0.25">
      <c r="A21" s="9" t="s">
        <v>21</v>
      </c>
      <c r="J21" s="10"/>
    </row>
    <row r="22" spans="1:10" x14ac:dyDescent="0.25">
      <c r="A22" s="9" t="s">
        <v>22</v>
      </c>
      <c r="J22" s="10"/>
    </row>
    <row r="23" spans="1:10" x14ac:dyDescent="0.25">
      <c r="A23" s="9" t="s">
        <v>23</v>
      </c>
      <c r="J23" s="10"/>
    </row>
    <row r="24" spans="1:10" x14ac:dyDescent="0.25">
      <c r="A24" s="9" t="s">
        <v>24</v>
      </c>
      <c r="J24" s="10"/>
    </row>
    <row r="25" spans="1:10" x14ac:dyDescent="0.25">
      <c r="A25" s="9" t="s">
        <v>25</v>
      </c>
      <c r="J25" s="10"/>
    </row>
    <row r="26" spans="1:10" x14ac:dyDescent="0.25">
      <c r="A26" s="11" t="s">
        <v>26</v>
      </c>
      <c r="B26" s="12"/>
      <c r="C26" s="12"/>
      <c r="D26" s="12"/>
      <c r="E26" s="12"/>
      <c r="F26" s="12"/>
      <c r="G26" s="12"/>
      <c r="H26" s="12"/>
      <c r="I26" s="12"/>
      <c r="J26" s="13"/>
    </row>
    <row r="29" spans="1:10" x14ac:dyDescent="0.25">
      <c r="J29" s="14" t="s">
        <v>65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t="s">
        <v>29</v>
      </c>
    </row>
    <row r="36" spans="1:1" x14ac:dyDescent="0.25">
      <c r="A36" t="s">
        <v>30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C2" sqref="C2"/>
    </sheetView>
  </sheetViews>
  <sheetFormatPr defaultRowHeight="15" x14ac:dyDescent="0.25"/>
  <cols>
    <col min="1" max="1" width="4.42578125" customWidth="1"/>
    <col min="3" max="3" width="34.140625" customWidth="1"/>
    <col min="4" max="4" width="5.140625" customWidth="1"/>
    <col min="5" max="5" width="8.5703125" customWidth="1"/>
    <col min="8" max="8" width="9.42578125" bestFit="1" customWidth="1"/>
  </cols>
  <sheetData>
    <row r="1" spans="1:10" ht="23.25" x14ac:dyDescent="0.35">
      <c r="A1" s="15"/>
      <c r="B1" s="15"/>
      <c r="C1" s="1" t="s">
        <v>34</v>
      </c>
      <c r="D1" s="15"/>
      <c r="E1" s="15"/>
      <c r="F1" s="15"/>
      <c r="G1" s="15"/>
      <c r="H1" s="15"/>
      <c r="I1" s="15"/>
      <c r="J1" s="15"/>
    </row>
    <row r="2" spans="1:10" x14ac:dyDescent="0.25">
      <c r="A2" s="15"/>
      <c r="B2" s="15"/>
      <c r="C2" s="80" t="s">
        <v>113</v>
      </c>
      <c r="D2" s="15"/>
      <c r="E2" s="15"/>
      <c r="F2" s="15"/>
      <c r="G2" s="15"/>
      <c r="H2" s="15"/>
      <c r="I2" s="15"/>
      <c r="J2" s="15"/>
    </row>
    <row r="3" spans="1:10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25">
      <c r="A4" s="48" t="s">
        <v>69</v>
      </c>
      <c r="B4" s="59"/>
      <c r="C4" s="59"/>
      <c r="D4" s="6"/>
      <c r="E4" s="6"/>
      <c r="F4" s="60"/>
      <c r="G4" s="48"/>
      <c r="H4" s="61" t="s">
        <v>114</v>
      </c>
      <c r="I4" s="15"/>
      <c r="J4" s="15"/>
    </row>
    <row r="5" spans="1:10" x14ac:dyDescent="0.25">
      <c r="A5" s="17" t="s">
        <v>70</v>
      </c>
      <c r="B5" s="18"/>
      <c r="C5" s="18"/>
      <c r="D5" s="18"/>
      <c r="E5" s="18"/>
      <c r="F5" s="18"/>
      <c r="G5" s="4"/>
      <c r="H5" s="20"/>
      <c r="I5" s="15"/>
      <c r="J5" s="15"/>
    </row>
    <row r="6" spans="1:10" x14ac:dyDescent="0.25">
      <c r="A6" s="50" t="s">
        <v>71</v>
      </c>
      <c r="B6" s="62"/>
      <c r="C6" s="62"/>
      <c r="D6" s="62"/>
      <c r="E6" s="62"/>
      <c r="F6" s="51"/>
      <c r="G6" s="50"/>
      <c r="H6" s="63" t="s">
        <v>72</v>
      </c>
      <c r="I6" s="15"/>
      <c r="J6" s="15"/>
    </row>
    <row r="7" spans="1:10" x14ac:dyDescent="0.25">
      <c r="A7" s="17" t="s">
        <v>73</v>
      </c>
      <c r="B7" s="18"/>
      <c r="C7" s="18"/>
      <c r="D7" s="18"/>
      <c r="E7" s="18"/>
      <c r="F7" s="17"/>
      <c r="G7" s="18"/>
      <c r="H7" s="20" t="s">
        <v>74</v>
      </c>
      <c r="I7" s="15"/>
      <c r="J7" s="15"/>
    </row>
    <row r="8" spans="1:10" x14ac:dyDescent="0.25">
      <c r="A8" s="81" t="s">
        <v>115</v>
      </c>
      <c r="B8" s="82"/>
      <c r="C8" s="82"/>
      <c r="D8" s="18"/>
      <c r="E8" s="18"/>
      <c r="F8" s="18"/>
      <c r="G8" s="18"/>
      <c r="H8" s="19"/>
      <c r="I8" s="15"/>
      <c r="J8" s="15"/>
    </row>
    <row r="9" spans="1:10" ht="41.25" customHeight="1" x14ac:dyDescent="0.25">
      <c r="A9" s="25" t="s">
        <v>31</v>
      </c>
      <c r="B9" s="26" t="s">
        <v>75</v>
      </c>
      <c r="C9" s="25" t="s">
        <v>38</v>
      </c>
      <c r="D9" s="25" t="s">
        <v>32</v>
      </c>
      <c r="E9" s="25" t="s">
        <v>33</v>
      </c>
      <c r="F9" s="26" t="s">
        <v>76</v>
      </c>
      <c r="G9" s="26" t="s">
        <v>77</v>
      </c>
      <c r="H9" s="26" t="s">
        <v>78</v>
      </c>
      <c r="I9" s="15"/>
      <c r="J9" s="15"/>
    </row>
    <row r="10" spans="1:10" ht="20.25" customHeight="1" x14ac:dyDescent="0.25">
      <c r="A10" s="30"/>
      <c r="B10" s="31"/>
      <c r="C10" s="31" t="s">
        <v>79</v>
      </c>
      <c r="D10" s="31"/>
      <c r="E10" s="31"/>
      <c r="F10" s="31"/>
      <c r="G10" s="32" t="s">
        <v>39</v>
      </c>
      <c r="H10" s="46">
        <f>(H11+H14+H17)</f>
        <v>164146.98429484095</v>
      </c>
      <c r="I10" s="15"/>
      <c r="J10" s="15"/>
    </row>
    <row r="11" spans="1:10" ht="18" customHeight="1" x14ac:dyDescent="0.25">
      <c r="A11" s="33" t="s">
        <v>86</v>
      </c>
      <c r="B11" s="27"/>
      <c r="C11" s="27" t="s">
        <v>40</v>
      </c>
      <c r="D11" s="27"/>
      <c r="E11" s="27"/>
      <c r="F11" s="27"/>
      <c r="G11" s="27" t="s">
        <v>41</v>
      </c>
      <c r="H11" s="34">
        <f>H12+H13</f>
        <v>5623.5068160000001</v>
      </c>
      <c r="I11" s="15"/>
      <c r="J11" s="15"/>
    </row>
    <row r="12" spans="1:10" ht="46.5" customHeight="1" x14ac:dyDescent="0.25">
      <c r="A12" s="42" t="s">
        <v>42</v>
      </c>
      <c r="B12" s="64" t="s">
        <v>80</v>
      </c>
      <c r="C12" s="43" t="s">
        <v>81</v>
      </c>
      <c r="D12" s="42" t="s">
        <v>82</v>
      </c>
      <c r="E12" s="44">
        <v>6.48</v>
      </c>
      <c r="F12" s="45">
        <v>506.75</v>
      </c>
      <c r="G12" s="45">
        <f>(F12*0.2073)+F12</f>
        <v>611.79927499999997</v>
      </c>
      <c r="H12" s="45">
        <f>G12*E12</f>
        <v>3964.4593020000002</v>
      </c>
      <c r="I12" s="15"/>
      <c r="J12" s="15"/>
    </row>
    <row r="13" spans="1:10" ht="33" customHeight="1" x14ac:dyDescent="0.25">
      <c r="A13" s="42" t="s">
        <v>83</v>
      </c>
      <c r="B13" s="64" t="s">
        <v>84</v>
      </c>
      <c r="C13" s="43" t="s">
        <v>85</v>
      </c>
      <c r="D13" s="42" t="s">
        <v>82</v>
      </c>
      <c r="E13" s="44">
        <v>1374.18</v>
      </c>
      <c r="F13" s="45">
        <v>1</v>
      </c>
      <c r="G13" s="45">
        <f>(F13*0.2073)+F13</f>
        <v>1.2073</v>
      </c>
      <c r="H13" s="45">
        <f>G13*E13</f>
        <v>1659.0475140000001</v>
      </c>
      <c r="I13" s="15"/>
      <c r="J13" s="15"/>
    </row>
    <row r="14" spans="1:10" ht="18" customHeight="1" x14ac:dyDescent="0.25">
      <c r="A14" s="36" t="s">
        <v>87</v>
      </c>
      <c r="B14" s="65"/>
      <c r="C14" s="37" t="s">
        <v>88</v>
      </c>
      <c r="D14" s="38"/>
      <c r="E14" s="39"/>
      <c r="F14" s="40"/>
      <c r="G14" s="40" t="s">
        <v>41</v>
      </c>
      <c r="H14" s="41">
        <f>H15+H16</f>
        <v>115259.73982409516</v>
      </c>
      <c r="I14" s="15"/>
      <c r="J14" s="15"/>
    </row>
    <row r="15" spans="1:10" ht="45" customHeight="1" x14ac:dyDescent="0.25">
      <c r="A15" s="42" t="s">
        <v>44</v>
      </c>
      <c r="B15" s="64" t="s">
        <v>89</v>
      </c>
      <c r="C15" s="43" t="s">
        <v>90</v>
      </c>
      <c r="D15" s="42" t="s">
        <v>82</v>
      </c>
      <c r="E15" s="44">
        <v>1236.76</v>
      </c>
      <c r="F15" s="45">
        <v>76.78</v>
      </c>
      <c r="G15" s="45">
        <f>(F15*0.2073)+F15</f>
        <v>92.696494000000001</v>
      </c>
      <c r="H15" s="45">
        <f t="shared" ref="H15:H19" si="0">G15*E15</f>
        <v>114643.31591944001</v>
      </c>
      <c r="I15" s="15"/>
      <c r="J15" s="15"/>
    </row>
    <row r="16" spans="1:10" ht="47.25" customHeight="1" x14ac:dyDescent="0.25">
      <c r="A16" s="52" t="s">
        <v>45</v>
      </c>
      <c r="B16" s="66" t="s">
        <v>91</v>
      </c>
      <c r="C16" s="67" t="s">
        <v>92</v>
      </c>
      <c r="D16" s="52" t="s">
        <v>93</v>
      </c>
      <c r="E16" s="68">
        <v>593.65</v>
      </c>
      <c r="F16" s="69">
        <v>0.86007</v>
      </c>
      <c r="G16" s="69">
        <f>(F16*0.2073)+F16</f>
        <v>1.0383625110000001</v>
      </c>
      <c r="H16" s="69">
        <f t="shared" si="0"/>
        <v>616.42390465515007</v>
      </c>
      <c r="I16" s="15"/>
      <c r="J16" s="15"/>
    </row>
    <row r="17" spans="1:10" ht="18" customHeight="1" x14ac:dyDescent="0.25">
      <c r="A17" s="33" t="s">
        <v>94</v>
      </c>
      <c r="B17" s="75"/>
      <c r="C17" s="76" t="s">
        <v>95</v>
      </c>
      <c r="D17" s="77"/>
      <c r="E17" s="78"/>
      <c r="F17" s="79"/>
      <c r="G17" s="79" t="s">
        <v>41</v>
      </c>
      <c r="H17" s="34">
        <f>H18+H19</f>
        <v>43263.737654745804</v>
      </c>
      <c r="I17" s="15"/>
      <c r="J17" s="15"/>
    </row>
    <row r="18" spans="1:10" ht="46.5" customHeight="1" x14ac:dyDescent="0.25">
      <c r="A18" s="70" t="s">
        <v>96</v>
      </c>
      <c r="B18" s="71" t="s">
        <v>97</v>
      </c>
      <c r="C18" s="72" t="s">
        <v>98</v>
      </c>
      <c r="D18" s="70" t="s">
        <v>99</v>
      </c>
      <c r="E18" s="73">
        <v>458.06</v>
      </c>
      <c r="F18" s="74">
        <v>25.499099999999999</v>
      </c>
      <c r="G18" s="74">
        <f>(F18*0.2073)+F18</f>
        <v>30.785063429999997</v>
      </c>
      <c r="H18" s="74">
        <f t="shared" si="0"/>
        <v>14101.406154745799</v>
      </c>
      <c r="I18" s="15"/>
      <c r="J18" s="15"/>
    </row>
    <row r="19" spans="1:10" ht="85.5" customHeight="1" x14ac:dyDescent="0.25">
      <c r="A19" s="42" t="s">
        <v>100</v>
      </c>
      <c r="B19" s="64" t="s">
        <v>101</v>
      </c>
      <c r="C19" s="43" t="s">
        <v>102</v>
      </c>
      <c r="D19" s="42" t="s">
        <v>99</v>
      </c>
      <c r="E19" s="44">
        <v>483.1</v>
      </c>
      <c r="F19" s="45">
        <v>50</v>
      </c>
      <c r="G19" s="45">
        <f>(F19*0.2073)+F19</f>
        <v>60.365000000000002</v>
      </c>
      <c r="H19" s="45">
        <f t="shared" si="0"/>
        <v>29162.331500000004</v>
      </c>
      <c r="I19" s="15"/>
      <c r="J19" s="15"/>
    </row>
    <row r="20" spans="1:10" x14ac:dyDescent="0.25">
      <c r="A20" s="15"/>
      <c r="B20" s="15"/>
      <c r="C20" s="23"/>
      <c r="D20" s="24"/>
      <c r="E20" s="28"/>
      <c r="F20" s="29"/>
      <c r="G20" s="29"/>
      <c r="H20" s="29"/>
      <c r="I20" s="15"/>
      <c r="J20" s="15"/>
    </row>
    <row r="21" spans="1:10" x14ac:dyDescent="0.25">
      <c r="A21" s="15"/>
      <c r="B21" s="15"/>
      <c r="C21" s="23"/>
      <c r="D21" s="24"/>
      <c r="E21" s="28"/>
      <c r="F21" s="29"/>
      <c r="G21" s="29"/>
      <c r="H21" s="35" t="s">
        <v>118</v>
      </c>
      <c r="I21" s="15"/>
      <c r="J21" s="15"/>
    </row>
    <row r="22" spans="1:10" x14ac:dyDescent="0.25">
      <c r="A22" s="15"/>
      <c r="B22" s="15"/>
      <c r="C22" s="23"/>
      <c r="D22" s="24"/>
      <c r="E22" s="28"/>
      <c r="F22" s="29"/>
      <c r="G22" s="29"/>
      <c r="H22" s="29"/>
      <c r="I22" s="15"/>
      <c r="J22" s="15"/>
    </row>
    <row r="23" spans="1:10" x14ac:dyDescent="0.25">
      <c r="A23" s="15" t="s">
        <v>60</v>
      </c>
      <c r="B23" s="15"/>
      <c r="C23" s="23"/>
      <c r="D23" s="24"/>
      <c r="E23" s="28"/>
      <c r="F23" s="29"/>
      <c r="G23" s="29"/>
      <c r="H23" s="29"/>
      <c r="I23" s="15"/>
      <c r="J23" s="15"/>
    </row>
    <row r="24" spans="1:10" x14ac:dyDescent="0.25">
      <c r="A24" s="15" t="s">
        <v>28</v>
      </c>
      <c r="B24" s="15"/>
      <c r="C24" s="23"/>
      <c r="D24" s="24"/>
      <c r="E24" s="28"/>
      <c r="F24" s="29"/>
      <c r="G24" s="29"/>
      <c r="H24" s="29"/>
      <c r="I24" s="15"/>
      <c r="J24" s="15"/>
    </row>
    <row r="25" spans="1:10" x14ac:dyDescent="0.25">
      <c r="A25" s="15" t="s">
        <v>103</v>
      </c>
      <c r="B25" s="15"/>
      <c r="C25" s="23"/>
      <c r="D25" s="24"/>
      <c r="E25" s="28"/>
      <c r="F25" s="29"/>
      <c r="G25" s="29"/>
      <c r="H25" s="29"/>
      <c r="I25" s="15"/>
      <c r="J25" s="15"/>
    </row>
    <row r="26" spans="1:10" x14ac:dyDescent="0.25">
      <c r="A26" s="15"/>
      <c r="B26" s="15"/>
      <c r="C26" s="23"/>
      <c r="D26" s="24"/>
      <c r="E26" s="28"/>
      <c r="F26" s="29"/>
      <c r="G26" s="29"/>
      <c r="H26" s="29"/>
      <c r="I26" s="15"/>
      <c r="J26" s="15"/>
    </row>
    <row r="27" spans="1:10" x14ac:dyDescent="0.25">
      <c r="A27" s="15"/>
      <c r="B27" s="15"/>
      <c r="C27" s="23"/>
      <c r="D27" s="24"/>
      <c r="E27" s="28"/>
      <c r="F27" s="29"/>
      <c r="G27" s="29"/>
      <c r="H27" s="29"/>
      <c r="I27" s="15"/>
      <c r="J27" s="15"/>
    </row>
    <row r="28" spans="1:10" x14ac:dyDescent="0.25">
      <c r="A28" s="15"/>
      <c r="B28" s="15"/>
      <c r="C28" s="23"/>
      <c r="D28" s="24"/>
      <c r="E28" s="28"/>
      <c r="F28" s="29"/>
      <c r="G28" s="29"/>
      <c r="H28" s="29"/>
      <c r="I28" s="15"/>
      <c r="J28" s="15"/>
    </row>
    <row r="29" spans="1:10" x14ac:dyDescent="0.25">
      <c r="A29" s="15"/>
      <c r="B29" s="15"/>
      <c r="C29" s="23"/>
      <c r="D29" s="24"/>
      <c r="E29" s="28"/>
      <c r="F29" s="29"/>
      <c r="G29" s="29"/>
      <c r="H29" s="29"/>
      <c r="I29" s="15"/>
      <c r="J29" s="15"/>
    </row>
    <row r="30" spans="1:10" x14ac:dyDescent="0.25">
      <c r="A30" s="15"/>
      <c r="B30" s="15"/>
      <c r="C30" s="23"/>
      <c r="D30" s="24"/>
      <c r="E30" s="28"/>
      <c r="F30" s="29"/>
      <c r="G30" s="29"/>
      <c r="H30" s="29"/>
      <c r="I30" s="15"/>
      <c r="J30" s="15"/>
    </row>
    <row r="31" spans="1:10" x14ac:dyDescent="0.25">
      <c r="A31" s="15"/>
      <c r="B31" s="15"/>
      <c r="C31" s="23"/>
      <c r="D31" s="24"/>
      <c r="E31" s="28"/>
      <c r="F31" s="29"/>
      <c r="G31" s="29"/>
      <c r="H31" s="29"/>
      <c r="I31" s="15"/>
      <c r="J31" s="15"/>
    </row>
    <row r="32" spans="1:10" x14ac:dyDescent="0.25">
      <c r="A32" s="15"/>
      <c r="B32" s="15"/>
      <c r="C32" s="23"/>
      <c r="D32" s="24"/>
      <c r="E32" s="28"/>
      <c r="F32" s="29"/>
      <c r="G32" s="29"/>
      <c r="H32" s="29"/>
      <c r="I32" s="15"/>
      <c r="J32" s="15"/>
    </row>
    <row r="33" spans="1:10" x14ac:dyDescent="0.25">
      <c r="A33" s="15"/>
      <c r="B33" s="15"/>
      <c r="C33" s="23"/>
      <c r="D33" s="24"/>
      <c r="E33" s="28"/>
      <c r="F33" s="29"/>
      <c r="G33" s="29"/>
      <c r="H33" s="29"/>
      <c r="I33" s="15"/>
      <c r="J33" s="15"/>
    </row>
    <row r="34" spans="1:10" x14ac:dyDescent="0.25">
      <c r="A34" s="15"/>
      <c r="B34" s="15"/>
      <c r="C34" s="23"/>
      <c r="D34" s="24"/>
      <c r="E34" s="28"/>
      <c r="F34" s="29"/>
      <c r="G34" s="29"/>
      <c r="H34" s="29"/>
      <c r="I34" s="15"/>
      <c r="J34" s="15"/>
    </row>
    <row r="35" spans="1:10" x14ac:dyDescent="0.25">
      <c r="A35" s="15"/>
      <c r="B35" s="15"/>
      <c r="C35" s="15"/>
      <c r="D35" s="15"/>
      <c r="E35" s="29"/>
      <c r="F35" s="29"/>
      <c r="G35" s="29"/>
      <c r="H35" s="29"/>
      <c r="I35" s="15"/>
      <c r="J35" s="15"/>
    </row>
    <row r="36" spans="1:10" x14ac:dyDescent="0.25">
      <c r="A36" s="15"/>
      <c r="B36" s="15"/>
      <c r="C36" s="15"/>
      <c r="D36" s="15"/>
      <c r="E36" s="29"/>
      <c r="F36" s="29"/>
      <c r="G36" s="29"/>
      <c r="H36" s="29"/>
      <c r="I36" s="15"/>
      <c r="J36" s="15"/>
    </row>
    <row r="37" spans="1:1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</row>
  </sheetData>
  <mergeCells count="1">
    <mergeCell ref="A8:C8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D14" sqref="D14"/>
    </sheetView>
  </sheetViews>
  <sheetFormatPr defaultRowHeight="15" x14ac:dyDescent="0.25"/>
  <cols>
    <col min="1" max="1" width="6" customWidth="1"/>
    <col min="2" max="2" width="27.42578125" customWidth="1"/>
    <col min="3" max="3" width="10.7109375" customWidth="1"/>
    <col min="4" max="4" width="13.140625" customWidth="1"/>
    <col min="5" max="5" width="18.28515625" customWidth="1"/>
    <col min="6" max="7" width="18.140625" customWidth="1"/>
    <col min="8" max="8" width="18.28515625" customWidth="1"/>
  </cols>
  <sheetData>
    <row r="1" spans="1:15" ht="23.25" x14ac:dyDescent="0.35">
      <c r="A1" s="15"/>
      <c r="B1" s="15"/>
      <c r="C1" s="1" t="s">
        <v>48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25">
      <c r="A2" s="15"/>
      <c r="B2" s="15"/>
      <c r="C2" s="22" t="s">
        <v>49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x14ac:dyDescent="0.25">
      <c r="A4" s="17" t="s">
        <v>35</v>
      </c>
      <c r="B4" s="18"/>
      <c r="C4" s="18"/>
      <c r="D4" s="18"/>
      <c r="E4" s="18"/>
      <c r="F4" s="18"/>
      <c r="G4" s="19"/>
      <c r="H4" s="21" t="s">
        <v>64</v>
      </c>
      <c r="I4" s="15"/>
      <c r="J4" s="15"/>
      <c r="K4" s="15"/>
      <c r="L4" s="15"/>
      <c r="M4" s="15"/>
      <c r="N4" s="15"/>
      <c r="O4" s="15"/>
    </row>
    <row r="5" spans="1:15" x14ac:dyDescent="0.25">
      <c r="A5" s="17" t="s">
        <v>36</v>
      </c>
      <c r="B5" s="18"/>
      <c r="C5" s="18"/>
      <c r="D5" s="18"/>
      <c r="E5" s="18"/>
      <c r="F5" s="18"/>
      <c r="G5" s="19"/>
      <c r="H5" s="21" t="s">
        <v>37</v>
      </c>
      <c r="I5" s="15"/>
      <c r="J5" s="15"/>
      <c r="K5" s="15"/>
      <c r="L5" s="15"/>
      <c r="M5" s="15"/>
      <c r="N5" s="15"/>
      <c r="O5" s="15"/>
    </row>
    <row r="6" spans="1:15" x14ac:dyDescent="0.25">
      <c r="A6" s="17" t="s">
        <v>62</v>
      </c>
      <c r="B6" s="18"/>
      <c r="C6" s="18"/>
      <c r="D6" s="18"/>
      <c r="E6" s="18"/>
      <c r="F6" s="18"/>
      <c r="G6" s="19"/>
      <c r="H6" s="21" t="s">
        <v>50</v>
      </c>
      <c r="I6" s="15"/>
      <c r="J6" s="15"/>
      <c r="K6" s="15"/>
      <c r="L6" s="15"/>
      <c r="M6" s="15"/>
      <c r="N6" s="15"/>
      <c r="O6" s="15"/>
    </row>
    <row r="7" spans="1:15" x14ac:dyDescent="0.25">
      <c r="A7" s="17" t="s">
        <v>63</v>
      </c>
      <c r="B7" s="18"/>
      <c r="C7" s="18"/>
      <c r="D7" s="18"/>
      <c r="E7" s="18"/>
      <c r="F7" s="18"/>
      <c r="G7" s="18"/>
      <c r="H7" s="20"/>
      <c r="I7" s="15"/>
      <c r="J7" s="15"/>
      <c r="K7" s="15"/>
      <c r="L7" s="15"/>
      <c r="M7" s="15"/>
      <c r="N7" s="15"/>
      <c r="O7" s="15"/>
    </row>
    <row r="8" spans="1:15" x14ac:dyDescent="0.25">
      <c r="A8" s="17"/>
      <c r="B8" s="18"/>
      <c r="C8" s="18"/>
      <c r="D8" s="18"/>
      <c r="E8" s="18"/>
      <c r="F8" s="18"/>
      <c r="G8" s="18"/>
      <c r="H8" s="19"/>
      <c r="I8" s="15"/>
      <c r="J8" s="15"/>
      <c r="K8" s="15"/>
      <c r="L8" s="15"/>
      <c r="M8" s="15"/>
      <c r="N8" s="15"/>
      <c r="O8" s="15"/>
    </row>
    <row r="9" spans="1:15" ht="26.25" x14ac:dyDescent="0.25">
      <c r="A9" s="47" t="s">
        <v>51</v>
      </c>
      <c r="B9" s="47" t="s">
        <v>52</v>
      </c>
      <c r="C9" s="26" t="s">
        <v>53</v>
      </c>
      <c r="D9" s="25" t="s">
        <v>47</v>
      </c>
      <c r="E9" s="25" t="s">
        <v>54</v>
      </c>
      <c r="F9" s="25" t="s">
        <v>55</v>
      </c>
      <c r="G9" s="25" t="s">
        <v>56</v>
      </c>
      <c r="H9" s="25" t="s">
        <v>57</v>
      </c>
      <c r="I9" s="15"/>
      <c r="J9" s="15"/>
      <c r="K9" s="15"/>
      <c r="L9" s="15"/>
      <c r="M9" s="15"/>
      <c r="N9" s="15"/>
      <c r="O9" s="15"/>
    </row>
    <row r="10" spans="1:15" x14ac:dyDescent="0.25">
      <c r="A10" s="52">
        <v>1</v>
      </c>
      <c r="B10" s="54" t="s">
        <v>40</v>
      </c>
      <c r="C10" s="42" t="s">
        <v>58</v>
      </c>
      <c r="D10" s="55">
        <v>0.01</v>
      </c>
      <c r="E10" s="55">
        <v>1</v>
      </c>
      <c r="F10" s="55"/>
      <c r="G10" s="55"/>
      <c r="H10" s="55"/>
      <c r="I10" s="15"/>
      <c r="J10" s="15"/>
      <c r="K10" s="15"/>
      <c r="L10" s="15"/>
      <c r="M10" s="15"/>
      <c r="N10" s="15"/>
      <c r="O10" s="15"/>
    </row>
    <row r="11" spans="1:15" x14ac:dyDescent="0.25">
      <c r="A11" s="53"/>
      <c r="B11" s="53"/>
      <c r="C11" s="42" t="s">
        <v>59</v>
      </c>
      <c r="D11" s="45">
        <v>1534.32</v>
      </c>
      <c r="E11" s="45">
        <f>D11</f>
        <v>1534.32</v>
      </c>
      <c r="F11" s="45"/>
      <c r="G11" s="45"/>
      <c r="H11" s="45"/>
      <c r="I11" s="15"/>
      <c r="J11" s="15"/>
      <c r="K11" s="15"/>
      <c r="L11" s="15"/>
      <c r="M11" s="15"/>
      <c r="N11" s="15"/>
      <c r="O11" s="15"/>
    </row>
    <row r="12" spans="1:15" x14ac:dyDescent="0.25">
      <c r="A12" s="52">
        <v>2</v>
      </c>
      <c r="B12" s="54" t="s">
        <v>43</v>
      </c>
      <c r="C12" s="42" t="s">
        <v>58</v>
      </c>
      <c r="D12" s="55">
        <v>0.99</v>
      </c>
      <c r="E12" s="55">
        <v>0.25</v>
      </c>
      <c r="F12" s="55">
        <v>0.25</v>
      </c>
      <c r="G12" s="55">
        <v>0.25</v>
      </c>
      <c r="H12" s="55">
        <v>0.25</v>
      </c>
      <c r="I12" s="15"/>
      <c r="J12" s="15"/>
      <c r="K12" s="15"/>
      <c r="L12" s="15"/>
      <c r="M12" s="15"/>
      <c r="N12" s="15"/>
      <c r="O12" s="15"/>
    </row>
    <row r="13" spans="1:15" x14ac:dyDescent="0.25">
      <c r="A13" s="53"/>
      <c r="B13" s="53"/>
      <c r="C13" s="42" t="s">
        <v>59</v>
      </c>
      <c r="D13" s="45">
        <v>656939.76</v>
      </c>
      <c r="E13" s="45">
        <f>E12*D13</f>
        <v>164234.94</v>
      </c>
      <c r="F13" s="45">
        <f>E13</f>
        <v>164234.94</v>
      </c>
      <c r="G13" s="45">
        <f>F13</f>
        <v>164234.94</v>
      </c>
      <c r="H13" s="45">
        <f>G13</f>
        <v>164234.94</v>
      </c>
      <c r="I13" s="15"/>
      <c r="J13" s="15"/>
      <c r="K13" s="15"/>
      <c r="L13" s="15"/>
      <c r="M13" s="15"/>
      <c r="N13" s="15"/>
      <c r="O13" s="15"/>
    </row>
    <row r="14" spans="1:15" x14ac:dyDescent="0.25">
      <c r="A14" s="48"/>
      <c r="B14" s="49" t="s">
        <v>39</v>
      </c>
      <c r="C14" s="42" t="s">
        <v>58</v>
      </c>
      <c r="D14" s="55">
        <v>1</v>
      </c>
      <c r="E14" s="56">
        <v>0.25165666129999997</v>
      </c>
      <c r="F14" s="56">
        <v>0.2494477796</v>
      </c>
      <c r="G14" s="56">
        <f>F14</f>
        <v>0.2494477796</v>
      </c>
      <c r="H14" s="56">
        <f>F14</f>
        <v>0.2494477796</v>
      </c>
      <c r="I14" s="15"/>
      <c r="J14" s="15"/>
      <c r="K14" s="15"/>
      <c r="L14" s="15"/>
      <c r="M14" s="15"/>
      <c r="N14" s="15"/>
      <c r="O14" s="15"/>
    </row>
    <row r="15" spans="1:15" x14ac:dyDescent="0.25">
      <c r="A15" s="50"/>
      <c r="B15" s="51"/>
      <c r="C15" s="42" t="s">
        <v>59</v>
      </c>
      <c r="D15" s="45">
        <f>D11+D13</f>
        <v>658474.07999999996</v>
      </c>
      <c r="E15" s="45">
        <f>E13+E11</f>
        <v>165769.26</v>
      </c>
      <c r="F15" s="45">
        <f>F13</f>
        <v>164234.94</v>
      </c>
      <c r="G15" s="45">
        <f>G13</f>
        <v>164234.94</v>
      </c>
      <c r="H15" s="45">
        <f>H13</f>
        <v>164234.94</v>
      </c>
      <c r="I15" s="15"/>
      <c r="J15" s="15"/>
      <c r="K15" s="15"/>
      <c r="L15" s="15"/>
      <c r="M15" s="15"/>
      <c r="N15" s="15"/>
      <c r="O15" s="15"/>
    </row>
    <row r="16" spans="1:15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15"/>
      <c r="B18" s="15"/>
      <c r="C18" s="15"/>
      <c r="D18" s="15"/>
      <c r="E18" s="15"/>
      <c r="F18" s="15"/>
      <c r="G18" s="15"/>
      <c r="H18" s="16" t="s">
        <v>65</v>
      </c>
      <c r="I18" s="15"/>
      <c r="J18" s="15"/>
      <c r="K18" s="15"/>
      <c r="L18" s="15"/>
      <c r="M18" s="15"/>
      <c r="N18" s="15"/>
      <c r="O18" s="15"/>
    </row>
    <row r="19" spans="1:15" x14ac:dyDescent="0.25">
      <c r="A19" s="15"/>
      <c r="B19" s="15"/>
      <c r="C19" s="15"/>
      <c r="D19" s="15"/>
      <c r="E19" s="29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x14ac:dyDescent="0.25">
      <c r="A21" s="15" t="s">
        <v>60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x14ac:dyDescent="0.25">
      <c r="A22" s="15" t="s">
        <v>28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25">
      <c r="A23" s="15" t="s">
        <v>29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x14ac:dyDescent="0.25">
      <c r="A24" s="15" t="s">
        <v>61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"/>
  <sheetViews>
    <sheetView workbookViewId="0">
      <selection activeCell="F10" sqref="F10"/>
    </sheetView>
  </sheetViews>
  <sheetFormatPr defaultRowHeight="15" x14ac:dyDescent="0.25"/>
  <cols>
    <col min="3" max="3" width="20.7109375" bestFit="1" customWidth="1"/>
    <col min="6" max="6" width="9.5703125" bestFit="1" customWidth="1"/>
  </cols>
  <sheetData>
    <row r="3" spans="1:7" x14ac:dyDescent="0.25">
      <c r="C3" t="s">
        <v>104</v>
      </c>
      <c r="D3" t="s">
        <v>111</v>
      </c>
      <c r="E3" t="s">
        <v>112</v>
      </c>
      <c r="F3" t="s">
        <v>116</v>
      </c>
    </row>
    <row r="4" spans="1:7" x14ac:dyDescent="0.25">
      <c r="A4" t="s">
        <v>42</v>
      </c>
      <c r="B4" t="s">
        <v>105</v>
      </c>
      <c r="C4">
        <v>6.48</v>
      </c>
      <c r="F4">
        <v>6.48</v>
      </c>
    </row>
    <row r="5" spans="1:7" x14ac:dyDescent="0.25">
      <c r="A5" t="s">
        <v>83</v>
      </c>
      <c r="B5" t="s">
        <v>106</v>
      </c>
      <c r="C5">
        <v>2874.18</v>
      </c>
      <c r="D5">
        <f>540+(0.3*200)</f>
        <v>600</v>
      </c>
      <c r="E5">
        <f>810+(0.3*300)</f>
        <v>900</v>
      </c>
      <c r="F5" s="83">
        <f>1236.76+(0.3*458.06)</f>
        <v>1374.1779999999999</v>
      </c>
    </row>
    <row r="6" spans="1:7" x14ac:dyDescent="0.25">
      <c r="A6" t="s">
        <v>44</v>
      </c>
      <c r="B6" t="s">
        <v>107</v>
      </c>
      <c r="C6">
        <v>2586.7600000000002</v>
      </c>
      <c r="D6">
        <f>100*5.4</f>
        <v>540</v>
      </c>
      <c r="E6">
        <f>150*5.4</f>
        <v>810</v>
      </c>
      <c r="F6" s="83">
        <f>229.03*5.4</f>
        <v>1236.7620000000002</v>
      </c>
    </row>
    <row r="7" spans="1:7" x14ac:dyDescent="0.25">
      <c r="A7" t="s">
        <v>45</v>
      </c>
      <c r="B7" t="s">
        <v>108</v>
      </c>
      <c r="C7">
        <v>1241.6500000000001</v>
      </c>
      <c r="D7">
        <f>540*1.6*0.06*5</f>
        <v>259.2</v>
      </c>
      <c r="E7">
        <f>810*1.6*0.06*5</f>
        <v>388.79999999999995</v>
      </c>
      <c r="F7" s="83">
        <f>(1236.76*1.6*0.06*5)+0.01</f>
        <v>593.65480000000002</v>
      </c>
    </row>
    <row r="8" spans="1:7" x14ac:dyDescent="0.25">
      <c r="A8" t="s">
        <v>96</v>
      </c>
      <c r="B8" t="s">
        <v>109</v>
      </c>
      <c r="C8">
        <v>958.06</v>
      </c>
      <c r="D8">
        <f>100*2</f>
        <v>200</v>
      </c>
      <c r="E8">
        <f>150*2</f>
        <v>300</v>
      </c>
      <c r="F8">
        <f>229.03*2</f>
        <v>458.06</v>
      </c>
    </row>
    <row r="9" spans="1:7" x14ac:dyDescent="0.25">
      <c r="A9" t="s">
        <v>100</v>
      </c>
      <c r="B9" t="s">
        <v>110</v>
      </c>
      <c r="C9">
        <v>983.1</v>
      </c>
      <c r="D9">
        <f>100*2</f>
        <v>200</v>
      </c>
      <c r="E9">
        <f>150*2</f>
        <v>300</v>
      </c>
      <c r="F9">
        <v>483.1</v>
      </c>
      <c r="G9" t="s">
        <v>117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Planilha1</vt:lpstr>
      <vt:lpstr>Planilha2</vt:lpstr>
      <vt:lpstr>Planilha3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Éliton Fábio Santos</cp:lastModifiedBy>
  <cp:lastPrinted>2026-05-12T13:41:12Z</cp:lastPrinted>
  <dcterms:created xsi:type="dcterms:W3CDTF">2022-10-25T14:39:20Z</dcterms:created>
  <dcterms:modified xsi:type="dcterms:W3CDTF">2026-05-12T13:41:46Z</dcterms:modified>
</cp:coreProperties>
</file>