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490" windowHeight="7665" activeTab="1"/>
  </bookViews>
  <sheets>
    <sheet name="Memória de Cálculo" sheetId="13" r:id="rId1"/>
    <sheet name="Planilha Orcamentária" sheetId="5" r:id="rId2"/>
    <sheet name="BDI" sheetId="18" state="hidden" r:id="rId3"/>
    <sheet name="Cronograma" sheetId="10" state="hidden" r:id="rId4"/>
    <sheet name="7 - CCU-001" sheetId="15" state="hidden" r:id="rId5"/>
    <sheet name="8 - CCU-002 NÃO USAR" sheetId="16" state="hidden" r:id="rId6"/>
  </sheets>
  <externalReferences>
    <externalReference r:id="rId7"/>
  </externalReferences>
  <definedNames>
    <definedName name="___sub1" localSheetId="4">#REF!</definedName>
    <definedName name="___sub1" localSheetId="5">#REF!</definedName>
    <definedName name="___sub1">#REF!</definedName>
    <definedName name="___sub2" localSheetId="4">#REF!</definedName>
    <definedName name="___sub2">#REF!</definedName>
    <definedName name="___sub3" localSheetId="4">#REF!</definedName>
    <definedName name="___sub3">#REF!</definedName>
    <definedName name="_sub1" localSheetId="4">#REF!</definedName>
    <definedName name="_sub1">#REF!</definedName>
    <definedName name="_sub2" localSheetId="4">#REF!</definedName>
    <definedName name="_sub2">#REF!</definedName>
    <definedName name="_sub3" localSheetId="4">#REF!</definedName>
    <definedName name="_sub3">#REF!</definedName>
    <definedName name="a" localSheetId="4">#REF!</definedName>
    <definedName name="a">#REF!</definedName>
    <definedName name="AA" localSheetId="4" hidden="1">{#N/A,#N/A,FALSE,"ALVENARIA";#N/A,#N/A,FALSE,"BLOCOS";#N/A,#N/A,FALSE,"CINTAS";#N/A,#N/A,FALSE,"CORTINA";#N/A,#N/A,FALSE,"LAJES";#N/A,#N/A,FALSE,"PILARES";#N/A,#N/A,FALSE,"VIGAS"}</definedName>
    <definedName name="AA" localSheetId="5" hidden="1">{#N/A,#N/A,FALSE,"ALVENARIA";#N/A,#N/A,FALSE,"BLOCOS";#N/A,#N/A,FALSE,"CINTAS";#N/A,#N/A,FALSE,"CORTINA";#N/A,#N/A,FALSE,"LAJES";#N/A,#N/A,FALSE,"PILARES";#N/A,#N/A,FALSE,"VIGAS"}</definedName>
    <definedName name="AA" hidden="1">{#N/A,#N/A,FALSE,"ALVENARIA";#N/A,#N/A,FALSE,"BLOCOS";#N/A,#N/A,FALSE,"CINTAS";#N/A,#N/A,FALSE,"CORTINA";#N/A,#N/A,FALSE,"LAJES";#N/A,#N/A,FALSE,"PILARES";#N/A,#N/A,FALSE,"VIGAS"}</definedName>
    <definedName name="AREA" localSheetId="4">#REF!</definedName>
    <definedName name="AREA" localSheetId="5">#REF!</definedName>
    <definedName name="AREA">#REF!</definedName>
    <definedName name="_xlnm.Print_Area" localSheetId="4">'7 - CCU-001'!$A$1:$G$36</definedName>
    <definedName name="_xlnm.Print_Area" localSheetId="5">'8 - CCU-002 NÃO USAR'!$A$1:$F$28</definedName>
    <definedName name="_xlnm.Print_Area" localSheetId="3">Cronograma!$A$1:$H$30</definedName>
    <definedName name="_xlnm.Print_Area" localSheetId="0">'Memória de Cálculo'!$A$1:$F$39</definedName>
    <definedName name="_xlnm.Print_Area" localSheetId="1">'Planilha Orcamentária'!$A$1:$H$41</definedName>
    <definedName name="B" localSheetId="4">#REF!</definedName>
    <definedName name="B" localSheetId="5">#REF!</definedName>
    <definedName name="B">#REF!</definedName>
    <definedName name="BDI" localSheetId="4">#REF!</definedName>
    <definedName name="BDI">#REF!</definedName>
    <definedName name="CalculoFossa20" localSheetId="4" hidden="1">{#N/A,#N/A,FALSE,"ALVENARIA";#N/A,#N/A,FALSE,"BLOCOS";#N/A,#N/A,FALSE,"CINTAS";#N/A,#N/A,FALSE,"CORTINA";#N/A,#N/A,FALSE,"LAJES";#N/A,#N/A,FALSE,"PILARES";#N/A,#N/A,FALSE,"VIGAS"}</definedName>
    <definedName name="CalculoFossa20" localSheetId="5" hidden="1">{#N/A,#N/A,FALSE,"ALVENARIA";#N/A,#N/A,FALSE,"BLOCOS";#N/A,#N/A,FALSE,"CINTAS";#N/A,#N/A,FALSE,"CORTINA";#N/A,#N/A,FALSE,"LAJES";#N/A,#N/A,FALSE,"PILARES";#N/A,#N/A,FALSE,"VIGAS"}</definedName>
    <definedName name="CalculoFossa20" hidden="1">{#N/A,#N/A,FALSE,"ALVENARIA";#N/A,#N/A,FALSE,"BLOCOS";#N/A,#N/A,FALSE,"CINTAS";#N/A,#N/A,FALSE,"CORTINA";#N/A,#N/A,FALSE,"LAJES";#N/A,#N/A,FALSE,"PILARES";#N/A,#N/A,FALSE,"VIGAS"}</definedName>
    <definedName name="Cedro1COMPLETO" localSheetId="4" hidden="1">{#N/A,#N/A,FALSE,"ALVENARIA";#N/A,#N/A,FALSE,"BLOCOS";#N/A,#N/A,FALSE,"CINTAS";#N/A,#N/A,FALSE,"CORTINA";#N/A,#N/A,FALSE,"LAJES";#N/A,#N/A,FALSE,"PILARES";#N/A,#N/A,FALSE,"VIGAS"}</definedName>
    <definedName name="Cedro1COMPLETO" localSheetId="5" hidden="1">{#N/A,#N/A,FALSE,"ALVENARIA";#N/A,#N/A,FALSE,"BLOCOS";#N/A,#N/A,FALSE,"CINTAS";#N/A,#N/A,FALSE,"CORTINA";#N/A,#N/A,FALSE,"LAJES";#N/A,#N/A,FALSE,"PILARES";#N/A,#N/A,FALSE,"VIGAS"}</definedName>
    <definedName name="Cedro1COMPLETO" hidden="1">{#N/A,#N/A,FALSE,"ALVENARIA";#N/A,#N/A,FALSE,"BLOCOS";#N/A,#N/A,FALSE,"CINTAS";#N/A,#N/A,FALSE,"CORTINA";#N/A,#N/A,FALSE,"LAJES";#N/A,#N/A,FALSE,"PILARES";#N/A,#N/A,FALSE,"VIGAS"}</definedName>
    <definedName name="ciclovia" localSheetId="4" hidden="1">{#N/A,#N/A,FALSE,"ALVENARIA";#N/A,#N/A,FALSE,"BLOCOS";#N/A,#N/A,FALSE,"CINTAS";#N/A,#N/A,FALSE,"CORTINA";#N/A,#N/A,FALSE,"LAJES";#N/A,#N/A,FALSE,"PILARES";#N/A,#N/A,FALSE,"VIGAS"}</definedName>
    <definedName name="ciclovia" localSheetId="5" hidden="1">{#N/A,#N/A,FALSE,"ALVENARIA";#N/A,#N/A,FALSE,"BLOCOS";#N/A,#N/A,FALSE,"CINTAS";#N/A,#N/A,FALSE,"CORTINA";#N/A,#N/A,FALSE,"LAJES";#N/A,#N/A,FALSE,"PILARES";#N/A,#N/A,FALSE,"VIGAS"}</definedName>
    <definedName name="ciclovia" hidden="1">{#N/A,#N/A,FALSE,"ALVENARIA";#N/A,#N/A,FALSE,"BLOCOS";#N/A,#N/A,FALSE,"CINTAS";#N/A,#N/A,FALSE,"CORTINA";#N/A,#N/A,FALSE,"LAJES";#N/A,#N/A,FALSE,"PILARES";#N/A,#N/A,FALSE,"VIGAS"}</definedName>
    <definedName name="ciclovia2" localSheetId="4" hidden="1">{#N/A,#N/A,FALSE,"ALVENARIA";#N/A,#N/A,FALSE,"BLOCOS";#N/A,#N/A,FALSE,"CINTAS";#N/A,#N/A,FALSE,"CORTINA";#N/A,#N/A,FALSE,"LAJES";#N/A,#N/A,FALSE,"PILARES";#N/A,#N/A,FALSE,"VIGAS"}</definedName>
    <definedName name="ciclovia2" localSheetId="5" hidden="1">{#N/A,#N/A,FALSE,"ALVENARIA";#N/A,#N/A,FALSE,"BLOCOS";#N/A,#N/A,FALSE,"CINTAS";#N/A,#N/A,FALSE,"CORTINA";#N/A,#N/A,FALSE,"LAJES";#N/A,#N/A,FALSE,"PILARES";#N/A,#N/A,FALSE,"VIGAS"}</definedName>
    <definedName name="ciclovia2" hidden="1">{#N/A,#N/A,FALSE,"ALVENARIA";#N/A,#N/A,FALSE,"BLOCOS";#N/A,#N/A,FALSE,"CINTAS";#N/A,#N/A,FALSE,"CORTINA";#N/A,#N/A,FALSE,"LAJES";#N/A,#N/A,FALSE,"PILARES";#N/A,#N/A,FALSE,"VIGAS"}</definedName>
    <definedName name="ciclovia3" localSheetId="4" hidden="1">{#N/A,#N/A,FALSE,"ALVENARIA";#N/A,#N/A,FALSE,"BLOCOS";#N/A,#N/A,FALSE,"CINTAS";#N/A,#N/A,FALSE,"CORTINA";#N/A,#N/A,FALSE,"LAJES";#N/A,#N/A,FALSE,"PILARES";#N/A,#N/A,FALSE,"VIGAS"}</definedName>
    <definedName name="ciclovia3" localSheetId="5" hidden="1">{#N/A,#N/A,FALSE,"ALVENARIA";#N/A,#N/A,FALSE,"BLOCOS";#N/A,#N/A,FALSE,"CINTAS";#N/A,#N/A,FALSE,"CORTINA";#N/A,#N/A,FALSE,"LAJES";#N/A,#N/A,FALSE,"PILARES";#N/A,#N/A,FALSE,"VIGAS"}</definedName>
    <definedName name="ciclovia3" hidden="1">{#N/A,#N/A,FALSE,"ALVENARIA";#N/A,#N/A,FALSE,"BLOCOS";#N/A,#N/A,FALSE,"CINTAS";#N/A,#N/A,FALSE,"CORTINA";#N/A,#N/A,FALSE,"LAJES";#N/A,#N/A,FALSE,"PILARES";#N/A,#N/A,FALSE,"VIGAS"}</definedName>
    <definedName name="ciclovia4" localSheetId="4" hidden="1">{#N/A,#N/A,FALSE,"ALVENARIA";#N/A,#N/A,FALSE,"BLOCOS";#N/A,#N/A,FALSE,"CINTAS";#N/A,#N/A,FALSE,"CORTINA";#N/A,#N/A,FALSE,"LAJES";#N/A,#N/A,FALSE,"PILARES";#N/A,#N/A,FALSE,"VIGAS"}</definedName>
    <definedName name="ciclovia4" localSheetId="5" hidden="1">{#N/A,#N/A,FALSE,"ALVENARIA";#N/A,#N/A,FALSE,"BLOCOS";#N/A,#N/A,FALSE,"CINTAS";#N/A,#N/A,FALSE,"CORTINA";#N/A,#N/A,FALSE,"LAJES";#N/A,#N/A,FALSE,"PILARES";#N/A,#N/A,FALSE,"VIGAS"}</definedName>
    <definedName name="ciclovia4" hidden="1">{#N/A,#N/A,FALSE,"ALVENARIA";#N/A,#N/A,FALSE,"BLOCOS";#N/A,#N/A,FALSE,"CINTAS";#N/A,#N/A,FALSE,"CORTINA";#N/A,#N/A,FALSE,"LAJES";#N/A,#N/A,FALSE,"PILARES";#N/A,#N/A,FALSE,"VIGAS"}</definedName>
    <definedName name="ciclovia5" localSheetId="4" hidden="1">{#N/A,#N/A,FALSE,"ALVENARIA";#N/A,#N/A,FALSE,"BLOCOS";#N/A,#N/A,FALSE,"CINTAS";#N/A,#N/A,FALSE,"CORTINA";#N/A,#N/A,FALSE,"LAJES";#N/A,#N/A,FALSE,"PILARES";#N/A,#N/A,FALSE,"VIGAS"}</definedName>
    <definedName name="ciclovia5" localSheetId="5" hidden="1">{#N/A,#N/A,FALSE,"ALVENARIA";#N/A,#N/A,FALSE,"BLOCOS";#N/A,#N/A,FALSE,"CINTAS";#N/A,#N/A,FALSE,"CORTINA";#N/A,#N/A,FALSE,"LAJES";#N/A,#N/A,FALSE,"PILARES";#N/A,#N/A,FALSE,"VIGAS"}</definedName>
    <definedName name="ciclovia5" hidden="1">{#N/A,#N/A,FALSE,"ALVENARIA";#N/A,#N/A,FALSE,"BLOCOS";#N/A,#N/A,FALSE,"CINTAS";#N/A,#N/A,FALSE,"CORTINA";#N/A,#N/A,FALSE,"LAJES";#N/A,#N/A,FALSE,"PILARES";#N/A,#N/A,FALSE,"VIGAS"}</definedName>
    <definedName name="ciclovia6" localSheetId="4" hidden="1">{#N/A,#N/A,FALSE,"ALVENARIA";#N/A,#N/A,FALSE,"BLOCOS";#N/A,#N/A,FALSE,"CINTAS";#N/A,#N/A,FALSE,"CORTINA";#N/A,#N/A,FALSE,"LAJES";#N/A,#N/A,FALSE,"PILARES";#N/A,#N/A,FALSE,"VIGAS"}</definedName>
    <definedName name="ciclovia6" localSheetId="5" hidden="1">{#N/A,#N/A,FALSE,"ALVENARIA";#N/A,#N/A,FALSE,"BLOCOS";#N/A,#N/A,FALSE,"CINTAS";#N/A,#N/A,FALSE,"CORTINA";#N/A,#N/A,FALSE,"LAJES";#N/A,#N/A,FALSE,"PILARES";#N/A,#N/A,FALSE,"VIGAS"}</definedName>
    <definedName name="ciclovia6" hidden="1">{#N/A,#N/A,FALSE,"ALVENARIA";#N/A,#N/A,FALSE,"BLOCOS";#N/A,#N/A,FALSE,"CINTAS";#N/A,#N/A,FALSE,"CORTINA";#N/A,#N/A,FALSE,"LAJES";#N/A,#N/A,FALSE,"PILARES";#N/A,#N/A,FALSE,"VIGAS"}</definedName>
    <definedName name="ciclovia7" localSheetId="4" hidden="1">{#N/A,#N/A,FALSE,"ALVENARIA";#N/A,#N/A,FALSE,"BLOCOS";#N/A,#N/A,FALSE,"CINTAS";#N/A,#N/A,FALSE,"CORTINA";#N/A,#N/A,FALSE,"LAJES";#N/A,#N/A,FALSE,"PILARES";#N/A,#N/A,FALSE,"VIGAS"}</definedName>
    <definedName name="ciclovia7" localSheetId="5" hidden="1">{#N/A,#N/A,FALSE,"ALVENARIA";#N/A,#N/A,FALSE,"BLOCOS";#N/A,#N/A,FALSE,"CINTAS";#N/A,#N/A,FALSE,"CORTINA";#N/A,#N/A,FALSE,"LAJES";#N/A,#N/A,FALSE,"PILARES";#N/A,#N/A,FALSE,"VIGAS"}</definedName>
    <definedName name="ciclovia7" hidden="1">{#N/A,#N/A,FALSE,"ALVENARIA";#N/A,#N/A,FALSE,"BLOCOS";#N/A,#N/A,FALSE,"CINTAS";#N/A,#N/A,FALSE,"CORTINA";#N/A,#N/A,FALSE,"LAJES";#N/A,#N/A,FALSE,"PILARES";#N/A,#N/A,FALSE,"VIGAS"}</definedName>
    <definedName name="ciclovia8" localSheetId="4" hidden="1">{#N/A,#N/A,FALSE,"ALVENARIA";#N/A,#N/A,FALSE,"BLOCOS";#N/A,#N/A,FALSE,"CINTAS";#N/A,#N/A,FALSE,"CORTINA";#N/A,#N/A,FALSE,"LAJES";#N/A,#N/A,FALSE,"PILARES";#N/A,#N/A,FALSE,"VIGAS"}</definedName>
    <definedName name="ciclovia8" localSheetId="5" hidden="1">{#N/A,#N/A,FALSE,"ALVENARIA";#N/A,#N/A,FALSE,"BLOCOS";#N/A,#N/A,FALSE,"CINTAS";#N/A,#N/A,FALSE,"CORTINA";#N/A,#N/A,FALSE,"LAJES";#N/A,#N/A,FALSE,"PILARES";#N/A,#N/A,FALSE,"VIGAS"}</definedName>
    <definedName name="ciclovia8" hidden="1">{#N/A,#N/A,FALSE,"ALVENARIA";#N/A,#N/A,FALSE,"BLOCOS";#N/A,#N/A,FALSE,"CINTAS";#N/A,#N/A,FALSE,"CORTINA";#N/A,#N/A,FALSE,"LAJES";#N/A,#N/A,FALSE,"PILARES";#N/A,#N/A,FALSE,"VIGAS"}</definedName>
    <definedName name="cotação" localSheetId="4" hidden="1">{#N/A,#N/A,FALSE,"ALVENARIA";#N/A,#N/A,FALSE,"BLOCOS";#N/A,#N/A,FALSE,"CINTAS";#N/A,#N/A,FALSE,"CORTINA";#N/A,#N/A,FALSE,"LAJES";#N/A,#N/A,FALSE,"PILARES";#N/A,#N/A,FALSE,"VIGAS"}</definedName>
    <definedName name="cotação" localSheetId="5" hidden="1">{#N/A,#N/A,FALSE,"ALVENARIA";#N/A,#N/A,FALSE,"BLOCOS";#N/A,#N/A,FALSE,"CINTAS";#N/A,#N/A,FALSE,"CORTINA";#N/A,#N/A,FALSE,"LAJES";#N/A,#N/A,FALSE,"PILARES";#N/A,#N/A,FALSE,"VIGAS"}</definedName>
    <definedName name="cotação" hidden="1">{#N/A,#N/A,FALSE,"ALVENARIA";#N/A,#N/A,FALSE,"BLOCOS";#N/A,#N/A,FALSE,"CINTAS";#N/A,#N/A,FALSE,"CORTINA";#N/A,#N/A,FALSE,"LAJES";#N/A,#N/A,FALSE,"PILARES";#N/A,#N/A,FALSE,"VIGAS"}</definedName>
    <definedName name="ddd" localSheetId="4" hidden="1">{#N/A,#N/A,FALSE,"ALVENARIA";#N/A,#N/A,FALSE,"BLOCOS";#N/A,#N/A,FALSE,"CINTAS";#N/A,#N/A,FALSE,"CORTINA";#N/A,#N/A,FALSE,"LAJES";#N/A,#N/A,FALSE,"PILARES";#N/A,#N/A,FALSE,"VIGAS"}</definedName>
    <definedName name="ddd" localSheetId="5" hidden="1">{#N/A,#N/A,FALSE,"ALVENARIA";#N/A,#N/A,FALSE,"BLOCOS";#N/A,#N/A,FALSE,"CINTAS";#N/A,#N/A,FALSE,"CORTINA";#N/A,#N/A,FALSE,"LAJES";#N/A,#N/A,FALSE,"PILARES";#N/A,#N/A,FALSE,"VIGAS"}</definedName>
    <definedName name="ddd" hidden="1">{#N/A,#N/A,FALSE,"ALVENARIA";#N/A,#N/A,FALSE,"BLOCOS";#N/A,#N/A,FALSE,"CINTAS";#N/A,#N/A,FALSE,"CORTINA";#N/A,#N/A,FALSE,"LAJES";#N/A,#N/A,FALSE,"PILARES";#N/A,#N/A,FALSE,"VIGAS"}</definedName>
    <definedName name="DOLAR">[1]INSUMOS!$G$8</definedName>
    <definedName name="ersdcefgbrnghrbgbrgfbgfwbvbfgvwfv" localSheetId="4">#REF!</definedName>
    <definedName name="ersdcefgbrnghrbgbrgfbgfwbvbfgvwfv" localSheetId="5">#REF!</definedName>
    <definedName name="ersdcefgbrnghrbgbrgfbgfwbvbfgvwfv">#REF!</definedName>
    <definedName name="Excel_BuiltIn_Print_Area_2" localSheetId="4">#REF!</definedName>
    <definedName name="Excel_BuiltIn_Print_Area_2">#REF!</definedName>
    <definedName name="Excel_BuiltIn_Print_Area_2_1" localSheetId="4">#REF!</definedName>
    <definedName name="Excel_BuiltIn_Print_Area_2_1">#REF!</definedName>
    <definedName name="Excel_BuiltIn_Print_Area_2_1_1" localSheetId="4">#REF!</definedName>
    <definedName name="Excel_BuiltIn_Print_Area_2_1_1">#REF!</definedName>
    <definedName name="Excel_BuiltIn_Print_Area_2_1_1_1" localSheetId="4">#REF!</definedName>
    <definedName name="Excel_BuiltIn_Print_Area_2_1_1_1">#REF!</definedName>
    <definedName name="Excel_BuiltIn_Print_Area_4" localSheetId="4">#REF!</definedName>
    <definedName name="Excel_BuiltIn_Print_Area_4">#REF!</definedName>
    <definedName name="Fossa20" localSheetId="4" hidden="1">{#N/A,#N/A,FALSE,"ALVENARIA";#N/A,#N/A,FALSE,"BLOCOS";#N/A,#N/A,FALSE,"CINTAS";#N/A,#N/A,FALSE,"CORTINA";#N/A,#N/A,FALSE,"LAJES";#N/A,#N/A,FALSE,"PILARES";#N/A,#N/A,FALSE,"VIGAS"}</definedName>
    <definedName name="Fossa20" localSheetId="5" hidden="1">{#N/A,#N/A,FALSE,"ALVENARIA";#N/A,#N/A,FALSE,"BLOCOS";#N/A,#N/A,FALSE,"CINTAS";#N/A,#N/A,FALSE,"CORTINA";#N/A,#N/A,FALSE,"LAJES";#N/A,#N/A,FALSE,"PILARES";#N/A,#N/A,FALSE,"VIGAS"}</definedName>
    <definedName name="Fossa20" hidden="1">{#N/A,#N/A,FALSE,"ALVENARIA";#N/A,#N/A,FALSE,"BLOCOS";#N/A,#N/A,FALSE,"CINTAS";#N/A,#N/A,FALSE,"CORTINA";#N/A,#N/A,FALSE,"LAJES";#N/A,#N/A,FALSE,"PILARES";#N/A,#N/A,FALSE,"VIGAS"}</definedName>
    <definedName name="fran" localSheetId="4" hidden="1">{#N/A,#N/A,FALSE,"ALVENARIA";#N/A,#N/A,FALSE,"BLOCOS";#N/A,#N/A,FALSE,"CINTAS";#N/A,#N/A,FALSE,"CORTINA";#N/A,#N/A,FALSE,"LAJES";#N/A,#N/A,FALSE,"PILARES";#N/A,#N/A,FALSE,"VIGAS"}</definedName>
    <definedName name="fran" localSheetId="5" hidden="1">{#N/A,#N/A,FALSE,"ALVENARIA";#N/A,#N/A,FALSE,"BLOCOS";#N/A,#N/A,FALSE,"CINTAS";#N/A,#N/A,FALSE,"CORTINA";#N/A,#N/A,FALSE,"LAJES";#N/A,#N/A,FALSE,"PILARES";#N/A,#N/A,FALSE,"VIGAS"}</definedName>
    <definedName name="fran" hidden="1">{#N/A,#N/A,FALSE,"ALVENARIA";#N/A,#N/A,FALSE,"BLOCOS";#N/A,#N/A,FALSE,"CINTAS";#N/A,#N/A,FALSE,"CORTINA";#N/A,#N/A,FALSE,"LAJES";#N/A,#N/A,FALSE,"PILARES";#N/A,#N/A,FALSE,"VIGAS"}</definedName>
    <definedName name="leosde" localSheetId="4">#REF!</definedName>
    <definedName name="leosde" localSheetId="5">#REF!</definedName>
    <definedName name="leosde">#REF!</definedName>
    <definedName name="mac" localSheetId="4" hidden="1">{#N/A,#N/A,FALSE,"ALVENARIA";#N/A,#N/A,FALSE,"BLOCOS";#N/A,#N/A,FALSE,"CINTAS";#N/A,#N/A,FALSE,"CORTINA";#N/A,#N/A,FALSE,"LAJES";#N/A,#N/A,FALSE,"PILARES";#N/A,#N/A,FALSE,"VIGAS"}</definedName>
    <definedName name="mac" localSheetId="5" hidden="1">{#N/A,#N/A,FALSE,"ALVENARIA";#N/A,#N/A,FALSE,"BLOCOS";#N/A,#N/A,FALSE,"CINTAS";#N/A,#N/A,FALSE,"CORTINA";#N/A,#N/A,FALSE,"LAJES";#N/A,#N/A,FALSE,"PILARES";#N/A,#N/A,FALSE,"VIGAS"}</definedName>
    <definedName name="mac" hidden="1">{#N/A,#N/A,FALSE,"ALVENARIA";#N/A,#N/A,FALSE,"BLOCOS";#N/A,#N/A,FALSE,"CINTAS";#N/A,#N/A,FALSE,"CORTINA";#N/A,#N/A,FALSE,"LAJES";#N/A,#N/A,FALSE,"PILARES";#N/A,#N/A,FALSE,"VIGAS"}</definedName>
    <definedName name="MACAHDO" localSheetId="4" hidden="1">{#N/A,#N/A,FALSE,"ALVENARIA";#N/A,#N/A,FALSE,"BLOCOS";#N/A,#N/A,FALSE,"CINTAS";#N/A,#N/A,FALSE,"CORTINA";#N/A,#N/A,FALSE,"LAJES";#N/A,#N/A,FALSE,"PILARES";#N/A,#N/A,FALSE,"VIGAS"}</definedName>
    <definedName name="MACAHDO" localSheetId="5" hidden="1">{#N/A,#N/A,FALSE,"ALVENARIA";#N/A,#N/A,FALSE,"BLOCOS";#N/A,#N/A,FALSE,"CINTAS";#N/A,#N/A,FALSE,"CORTINA";#N/A,#N/A,FALSE,"LAJES";#N/A,#N/A,FALSE,"PILARES";#N/A,#N/A,FALSE,"VIGAS"}</definedName>
    <definedName name="MACAHDO" hidden="1">{#N/A,#N/A,FALSE,"ALVENARIA";#N/A,#N/A,FALSE,"BLOCOS";#N/A,#N/A,FALSE,"CINTAS";#N/A,#N/A,FALSE,"CORTINA";#N/A,#N/A,FALSE,"LAJES";#N/A,#N/A,FALSE,"PILARES";#N/A,#N/A,FALSE,"VIGAS"}</definedName>
    <definedName name="MACHADO" localSheetId="4" hidden="1">{#N/A,#N/A,FALSE,"ALVENARIA";#N/A,#N/A,FALSE,"BLOCOS";#N/A,#N/A,FALSE,"CINTAS";#N/A,#N/A,FALSE,"CORTINA";#N/A,#N/A,FALSE,"LAJES";#N/A,#N/A,FALSE,"PILARES";#N/A,#N/A,FALSE,"VIGAS"}</definedName>
    <definedName name="MACHADO" localSheetId="5" hidden="1">{#N/A,#N/A,FALSE,"ALVENARIA";#N/A,#N/A,FALSE,"BLOCOS";#N/A,#N/A,FALSE,"CINTAS";#N/A,#N/A,FALSE,"CORTINA";#N/A,#N/A,FALSE,"LAJES";#N/A,#N/A,FALSE,"PILARES";#N/A,#N/A,FALSE,"VIGAS"}</definedName>
    <definedName name="MACHADO" hidden="1">{#N/A,#N/A,FALSE,"ALVENARIA";#N/A,#N/A,FALSE,"BLOCOS";#N/A,#N/A,FALSE,"CINTAS";#N/A,#N/A,FALSE,"CORTINA";#N/A,#N/A,FALSE,"LAJES";#N/A,#N/A,FALSE,"PILARES";#N/A,#N/A,FALSE,"VIGAS"}</definedName>
    <definedName name="NCOMPOSICOES">7</definedName>
    <definedName name="NCOTACOES">15</definedName>
    <definedName name="noo" localSheetId="4" hidden="1">{#N/A,#N/A,FALSE,"ALVENARIA";#N/A,#N/A,FALSE,"BLOCOS";#N/A,#N/A,FALSE,"CINTAS";#N/A,#N/A,FALSE,"CORTINA";#N/A,#N/A,FALSE,"LAJES";#N/A,#N/A,FALSE,"PILARES";#N/A,#N/A,FALSE,"VIGAS"}</definedName>
    <definedName name="noo" localSheetId="5" hidden="1">{#N/A,#N/A,FALSE,"ALVENARIA";#N/A,#N/A,FALSE,"BLOCOS";#N/A,#N/A,FALSE,"CINTAS";#N/A,#N/A,FALSE,"CORTINA";#N/A,#N/A,FALSE,"LAJES";#N/A,#N/A,FALSE,"PILARES";#N/A,#N/A,FALSE,"VIGAS"}</definedName>
    <definedName name="noo" hidden="1">{#N/A,#N/A,FALSE,"ALVENARIA";#N/A,#N/A,FALSE,"BLOCOS";#N/A,#N/A,FALSE,"CINTAS";#N/A,#N/A,FALSE,"CORTINA";#N/A,#N/A,FALSE,"LAJES";#N/A,#N/A,FALSE,"PILARES";#N/A,#N/A,FALSE,"VIGAS"}</definedName>
    <definedName name="obra" localSheetId="4">#REF!</definedName>
    <definedName name="obra" localSheetId="5">#REF!</definedName>
    <definedName name="obra">#REF!</definedName>
    <definedName name="obra1" localSheetId="4">#REF!</definedName>
    <definedName name="obra1">#REF!</definedName>
    <definedName name="obra2" localSheetId="4">#REF!</definedName>
    <definedName name="obra2">#REF!</definedName>
    <definedName name="obra3" localSheetId="4">#REF!</definedName>
    <definedName name="obra3">#REF!</definedName>
    <definedName name="obra4" localSheetId="4">#REF!</definedName>
    <definedName name="obra4">#REF!</definedName>
    <definedName name="obra5" localSheetId="4">#REF!</definedName>
    <definedName name="obra5">#REF!</definedName>
    <definedName name="orcamento" localSheetId="4" hidden="1">{#N/A,#N/A,FALSE,"ALVENARIA";#N/A,#N/A,FALSE,"BLOCOS";#N/A,#N/A,FALSE,"CINTAS";#N/A,#N/A,FALSE,"CORTINA";#N/A,#N/A,FALSE,"LAJES";#N/A,#N/A,FALSE,"PILARES";#N/A,#N/A,FALSE,"VIGAS"}</definedName>
    <definedName name="orcamento" localSheetId="5" hidden="1">{#N/A,#N/A,FALSE,"ALVENARIA";#N/A,#N/A,FALSE,"BLOCOS";#N/A,#N/A,FALSE,"CINTAS";#N/A,#N/A,FALSE,"CORTINA";#N/A,#N/A,FALSE,"LAJES";#N/A,#N/A,FALSE,"PILARES";#N/A,#N/A,FALSE,"VIGAS"}</definedName>
    <definedName name="orcamento" hidden="1">{#N/A,#N/A,FALSE,"ALVENARIA";#N/A,#N/A,FALSE,"BLOCOS";#N/A,#N/A,FALSE,"CINTAS";#N/A,#N/A,FALSE,"CORTINA";#N/A,#N/A,FALSE,"LAJES";#N/A,#N/A,FALSE,"PILARES";#N/A,#N/A,FALSE,"VIGAS"}</definedName>
    <definedName name="P.1" localSheetId="4">#REF!</definedName>
    <definedName name="P.1" localSheetId="5">#REF!</definedName>
    <definedName name="P.1">#REF!</definedName>
    <definedName name="P.10" localSheetId="4">#REF!</definedName>
    <definedName name="P.10">#REF!</definedName>
    <definedName name="P.11" localSheetId="4">#REF!</definedName>
    <definedName name="P.11">#REF!</definedName>
    <definedName name="P.12" localSheetId="4">#REF!</definedName>
    <definedName name="P.12">#REF!</definedName>
    <definedName name="P.13" localSheetId="4">#REF!</definedName>
    <definedName name="P.13">#REF!</definedName>
    <definedName name="P.14" localSheetId="4">#REF!</definedName>
    <definedName name="P.14">#REF!</definedName>
    <definedName name="P.15" localSheetId="4">#REF!</definedName>
    <definedName name="P.15">#REF!</definedName>
    <definedName name="P.2" localSheetId="4">#REF!</definedName>
    <definedName name="P.2">#REF!</definedName>
    <definedName name="P.3" localSheetId="4">#REF!</definedName>
    <definedName name="P.3">#REF!</definedName>
    <definedName name="P.4" localSheetId="4">#REF!</definedName>
    <definedName name="P.4">#REF!</definedName>
    <definedName name="P.5" localSheetId="4">#REF!</definedName>
    <definedName name="P.5">#REF!</definedName>
    <definedName name="P.6" localSheetId="4">#REF!</definedName>
    <definedName name="P.6">#REF!</definedName>
    <definedName name="P.7" localSheetId="4">#REF!</definedName>
    <definedName name="P.7">#REF!</definedName>
    <definedName name="P.8" localSheetId="4">#REF!</definedName>
    <definedName name="P.8">#REF!</definedName>
    <definedName name="P.9" localSheetId="4">#REF!</definedName>
    <definedName name="P.9">#REF!</definedName>
    <definedName name="Pedreiro_de_acabamento">[1]INSUMOS!$B$11</definedName>
    <definedName name="PP1.1" localSheetId="4">#REF!</definedName>
    <definedName name="PP1.1" localSheetId="5">#REF!</definedName>
    <definedName name="PP1.1">#REF!</definedName>
    <definedName name="PP1.10" localSheetId="4">#REF!</definedName>
    <definedName name="PP1.10">#REF!</definedName>
    <definedName name="PP1.11" localSheetId="4">#REF!</definedName>
    <definedName name="PP1.11">#REF!</definedName>
    <definedName name="PP1.12" localSheetId="4">#REF!</definedName>
    <definedName name="PP1.12">#REF!</definedName>
    <definedName name="PP1.13" localSheetId="4">#REF!</definedName>
    <definedName name="PP1.13">#REF!</definedName>
    <definedName name="PP1.14" localSheetId="4">#REF!</definedName>
    <definedName name="PP1.14">#REF!</definedName>
    <definedName name="PP1.15" localSheetId="4">#REF!</definedName>
    <definedName name="PP1.15">#REF!</definedName>
    <definedName name="PP1.2" localSheetId="4">#REF!</definedName>
    <definedName name="PP1.2">#REF!</definedName>
    <definedName name="PP1.3" localSheetId="4">#REF!</definedName>
    <definedName name="PP1.3">#REF!</definedName>
    <definedName name="PP1.4" localSheetId="4">#REF!</definedName>
    <definedName name="PP1.4">#REF!</definedName>
    <definedName name="PP1.5" localSheetId="4">#REF!</definedName>
    <definedName name="PP1.5">#REF!</definedName>
    <definedName name="PP1.6" localSheetId="4">#REF!</definedName>
    <definedName name="PP1.6">#REF!</definedName>
    <definedName name="PP1.7" localSheetId="4">#REF!</definedName>
    <definedName name="PP1.7">#REF!</definedName>
    <definedName name="PP1.8" localSheetId="4">#REF!</definedName>
    <definedName name="PP1.8">#REF!</definedName>
    <definedName name="PP1.9" localSheetId="4">#REF!</definedName>
    <definedName name="PP1.9">#REF!</definedName>
    <definedName name="T.1" localSheetId="4">#REF!</definedName>
    <definedName name="T.1">#REF!</definedName>
    <definedName name="T.10" localSheetId="4">#REF!</definedName>
    <definedName name="T.10">#REF!</definedName>
    <definedName name="T.11" localSheetId="4">#REF!</definedName>
    <definedName name="T.11">#REF!</definedName>
    <definedName name="T.12" localSheetId="4">#REF!</definedName>
    <definedName name="T.12">#REF!</definedName>
    <definedName name="T.13" localSheetId="4">#REF!</definedName>
    <definedName name="T.13">#REF!</definedName>
    <definedName name="T.14" localSheetId="4">#REF!</definedName>
    <definedName name="T.14">#REF!</definedName>
    <definedName name="T.15" localSheetId="4">#REF!</definedName>
    <definedName name="T.15">#REF!</definedName>
    <definedName name="T.2" localSheetId="4">#REF!</definedName>
    <definedName name="T.2">#REF!</definedName>
    <definedName name="T.3" localSheetId="4">#REF!</definedName>
    <definedName name="T.3">#REF!</definedName>
    <definedName name="T.4" localSheetId="4">#REF!</definedName>
    <definedName name="T.4">#REF!</definedName>
    <definedName name="T.5" localSheetId="4">#REF!</definedName>
    <definedName name="T.5">#REF!</definedName>
    <definedName name="T.6" localSheetId="4">#REF!</definedName>
    <definedName name="T.6">#REF!</definedName>
    <definedName name="T.7" localSheetId="4">#REF!</definedName>
    <definedName name="T.7">#REF!</definedName>
    <definedName name="T.8" localSheetId="4">#REF!</definedName>
    <definedName name="T.8">#REF!</definedName>
    <definedName name="T.9" localSheetId="4">#REF!</definedName>
    <definedName name="T.9">#REF!</definedName>
    <definedName name="_xlnm.Print_Titles" localSheetId="4">'7 - CCU-001'!$1:$8</definedName>
    <definedName name="_xlnm.Print_Titles" localSheetId="0">'Memória de Cálculo'!$1:$7</definedName>
    <definedName name="_xlnm.Print_Titles" localSheetId="1">'Planilha Orcamentária'!$1:$8</definedName>
    <definedName name="TOT.P" localSheetId="4">#REF!</definedName>
    <definedName name="TOT.P" localSheetId="5">#REF!</definedName>
    <definedName name="TOT.P">#REF!</definedName>
    <definedName name="TOT1.P" localSheetId="4">#REF!</definedName>
    <definedName name="TOT1.P">#REF!</definedName>
    <definedName name="TT.1" localSheetId="4">#REF!</definedName>
    <definedName name="TT.1">#REF!</definedName>
    <definedName name="TT.10" localSheetId="4">#REF!</definedName>
    <definedName name="TT.10">#REF!</definedName>
    <definedName name="TT.11" localSheetId="4">#REF!</definedName>
    <definedName name="TT.11">#REF!</definedName>
    <definedName name="TT.12" localSheetId="4">#REF!</definedName>
    <definedName name="TT.12">#REF!</definedName>
    <definedName name="TT.13" localSheetId="4">#REF!</definedName>
    <definedName name="TT.13">#REF!</definedName>
    <definedName name="TT.14" localSheetId="4">#REF!</definedName>
    <definedName name="TT.14">#REF!</definedName>
    <definedName name="TT.15" localSheetId="4">#REF!</definedName>
    <definedName name="TT.15">#REF!</definedName>
    <definedName name="TT.2" localSheetId="4">#REF!</definedName>
    <definedName name="TT.2">#REF!</definedName>
    <definedName name="TT.3" localSheetId="4">#REF!</definedName>
    <definedName name="TT.3">#REF!</definedName>
    <definedName name="TT.4" localSheetId="4">#REF!</definedName>
    <definedName name="TT.4">#REF!</definedName>
    <definedName name="TT.5" localSheetId="4">#REF!</definedName>
    <definedName name="TT.5">#REF!</definedName>
    <definedName name="TT.6" localSheetId="4">#REF!</definedName>
    <definedName name="TT.6">#REF!</definedName>
    <definedName name="TT.7" localSheetId="4">#REF!</definedName>
    <definedName name="TT.7">#REF!</definedName>
    <definedName name="TT.8" localSheetId="4">#REF!</definedName>
    <definedName name="TT.8">#REF!</definedName>
    <definedName name="TT.9" localSheetId="4">#REF!</definedName>
    <definedName name="TT.9">#REF!</definedName>
    <definedName name="wrn.mode_lev.xls." localSheetId="4" hidden="1">{#N/A,#N/A,FALSE,"ALVENARIA";#N/A,#N/A,FALSE,"BLOCOS";#N/A,#N/A,FALSE,"CINTAS";#N/A,#N/A,FALSE,"CORTINA";#N/A,#N/A,FALSE,"LAJES";#N/A,#N/A,FALSE,"PILARES";#N/A,#N/A,FALSE,"VIGAS"}</definedName>
    <definedName name="wrn.mode_lev.xls." localSheetId="5" hidden="1">{#N/A,#N/A,FALSE,"ALVENARIA";#N/A,#N/A,FALSE,"BLOCOS";#N/A,#N/A,FALSE,"CINTAS";#N/A,#N/A,FALSE,"CORTINA";#N/A,#N/A,FALSE,"LAJES";#N/A,#N/A,FALSE,"PILARES";#N/A,#N/A,FALSE,"VIGAS"}</definedName>
    <definedName name="wrn.mode_lev.xls." hidden="1">{#N/A,#N/A,FALSE,"ALVENARIA";#N/A,#N/A,FALSE,"BLOCOS";#N/A,#N/A,FALSE,"CINTAS";#N/A,#N/A,FALSE,"CORTINA";#N/A,#N/A,FALSE,"LAJES";#N/A,#N/A,FALSE,"PILARES";#N/A,#N/A,FALSE,"VIGAS"}</definedName>
    <definedName name="x" localSheetId="4" hidden="1">{#N/A,#N/A,FALSE,"ALVENARIA";#N/A,#N/A,FALSE,"BLOCOS";#N/A,#N/A,FALSE,"CINTAS";#N/A,#N/A,FALSE,"CORTINA";#N/A,#N/A,FALSE,"LAJES";#N/A,#N/A,FALSE,"PILARES";#N/A,#N/A,FALSE,"VIGAS"}</definedName>
    <definedName name="x" localSheetId="5" hidden="1">{#N/A,#N/A,FALSE,"ALVENARIA";#N/A,#N/A,FALSE,"BLOCOS";#N/A,#N/A,FALSE,"CINTAS";#N/A,#N/A,FALSE,"CORTINA";#N/A,#N/A,FALSE,"LAJES";#N/A,#N/A,FALSE,"PILARES";#N/A,#N/A,FALSE,"VIGAS"}</definedName>
    <definedName name="x" hidden="1">{#N/A,#N/A,FALSE,"ALVENARIA";#N/A,#N/A,FALSE,"BLOCOS";#N/A,#N/A,FALSE,"CINTAS";#N/A,#N/A,FALSE,"CORTINA";#N/A,#N/A,FALSE,"LAJES";#N/A,#N/A,FALSE,"PILARES";#N/A,#N/A,FALSE,"VIGAS"}</definedName>
    <definedName name="Z_46B44D95_2370_4419_BD85_88291A251F92_.wvu.PrintArea" localSheetId="4" hidden="1">'7 - CCU-001'!$A$1:$G$36</definedName>
    <definedName name="Z_46B44D95_2370_4419_BD85_88291A251F92_.wvu.PrintArea" localSheetId="3" hidden="1">Cronograma!$A$1:$H$30</definedName>
    <definedName name="Z_46B44D95_2370_4419_BD85_88291A251F92_.wvu.PrintArea" localSheetId="0" hidden="1">'Memória de Cálculo'!$A$1:$F$39</definedName>
    <definedName name="Z_46B44D95_2370_4419_BD85_88291A251F92_.wvu.PrintArea" localSheetId="1" hidden="1">'Planilha Orcamentária'!$A$1:$H$41</definedName>
    <definedName name="Z_46B44D95_2370_4419_BD85_88291A251F92_.wvu.PrintTitles" localSheetId="4" hidden="1">'7 - CCU-001'!$1:$8</definedName>
    <definedName name="Z_46B44D95_2370_4419_BD85_88291A251F92_.wvu.PrintTitles" localSheetId="0" hidden="1">'Memória de Cálculo'!$1:$7</definedName>
    <definedName name="Z_46B44D95_2370_4419_BD85_88291A251F92_.wvu.PrintTitles" localSheetId="1" hidden="1">'Planilha Orcamentária'!$1:$8</definedName>
  </definedNames>
  <calcPr calcId="145621"/>
  <customWorkbookViews>
    <customWorkbookView name="Observações" guid="{46B44D95-2370-4419-BD85-88291A251F92}" maximized="1" xWindow="-8" yWindow="-8" windowWidth="1382" windowHeight="744" activeSheetId="5"/>
  </customWorkbookViews>
</workbook>
</file>

<file path=xl/calcChain.xml><?xml version="1.0" encoding="utf-8"?>
<calcChain xmlns="http://schemas.openxmlformats.org/spreadsheetml/2006/main">
  <c r="E21" i="13" l="1"/>
  <c r="E17" i="13"/>
  <c r="E18" i="5" s="1"/>
  <c r="E13" i="13"/>
  <c r="K10" i="5"/>
  <c r="E16" i="13" l="1"/>
  <c r="E14" i="5" l="1"/>
  <c r="H14" i="5" s="1"/>
  <c r="E11" i="13"/>
  <c r="G13" i="5"/>
  <c r="H13" i="5" s="1"/>
  <c r="G12" i="5"/>
  <c r="E12" i="5"/>
  <c r="H12" i="5" l="1"/>
  <c r="H11" i="5" s="1"/>
  <c r="E25" i="13" l="1"/>
  <c r="B26" i="5"/>
  <c r="C26" i="5"/>
  <c r="D26" i="5"/>
  <c r="G26" i="5"/>
  <c r="H26" i="5" s="1"/>
  <c r="G23" i="5"/>
  <c r="G24" i="5"/>
  <c r="G25" i="5"/>
  <c r="G18" i="5"/>
  <c r="G19" i="5"/>
  <c r="G20" i="5"/>
  <c r="A6" i="16"/>
  <c r="A5" i="16"/>
  <c r="A4" i="16"/>
  <c r="A3" i="16"/>
  <c r="D11" i="16"/>
  <c r="D13" i="16" s="1"/>
  <c r="F13" i="16" s="1"/>
  <c r="F10" i="16"/>
  <c r="F11" i="16" l="1"/>
  <c r="D12" i="16"/>
  <c r="F12" i="16" s="1"/>
  <c r="F14" i="16" l="1"/>
  <c r="E10" i="5"/>
  <c r="D23" i="5"/>
  <c r="D24" i="5"/>
  <c r="D25" i="5"/>
  <c r="D22" i="5"/>
  <c r="B23" i="5"/>
  <c r="B24" i="5"/>
  <c r="B25" i="5"/>
  <c r="B22" i="5"/>
  <c r="C23" i="5"/>
  <c r="C24" i="5"/>
  <c r="C25" i="5"/>
  <c r="C22" i="5"/>
  <c r="B17" i="5"/>
  <c r="C17" i="5"/>
  <c r="D17" i="5"/>
  <c r="G17" i="5"/>
  <c r="E23" i="5"/>
  <c r="H23" i="5" s="1"/>
  <c r="H18" i="5"/>
  <c r="G22" i="5"/>
  <c r="D18" i="15"/>
  <c r="D20" i="15" s="1"/>
  <c r="E12" i="15" s="1"/>
  <c r="G12" i="15" s="1"/>
  <c r="F10" i="15" s="1"/>
  <c r="A6" i="15"/>
  <c r="A5" i="15"/>
  <c r="A4" i="15"/>
  <c r="A3" i="15"/>
  <c r="I17" i="15"/>
  <c r="E8" i="16" l="1"/>
  <c r="E24" i="13"/>
  <c r="E17" i="5"/>
  <c r="H17" i="5" s="1"/>
  <c r="E19" i="13"/>
  <c r="E18" i="13" s="1"/>
  <c r="E22" i="5"/>
  <c r="H22" i="5" s="1"/>
  <c r="E25" i="5" l="1"/>
  <c r="H25" i="5" s="1"/>
  <c r="E23" i="13"/>
  <c r="E24" i="5" s="1"/>
  <c r="H24" i="5" s="1"/>
  <c r="E19" i="5"/>
  <c r="H19" i="5" s="1"/>
  <c r="E20" i="5"/>
  <c r="H20" i="5" s="1"/>
  <c r="D18" i="5"/>
  <c r="D19" i="5"/>
  <c r="D20" i="5"/>
  <c r="B18" i="5"/>
  <c r="B19" i="5"/>
  <c r="B20" i="5"/>
  <c r="C18" i="5"/>
  <c r="C20" i="5"/>
  <c r="C15" i="5"/>
  <c r="B11" i="10" s="1"/>
  <c r="C19" i="5" l="1"/>
  <c r="B27" i="10"/>
  <c r="B26" i="10"/>
  <c r="B23" i="10"/>
  <c r="B22" i="10"/>
  <c r="B21" i="10"/>
  <c r="C38" i="5"/>
  <c r="C37" i="5"/>
  <c r="C33" i="5"/>
  <c r="C32" i="5"/>
  <c r="C31" i="5"/>
  <c r="A4" i="10"/>
  <c r="B9" i="10"/>
  <c r="A11" i="5"/>
  <c r="A9" i="10" s="1"/>
  <c r="D10" i="5"/>
  <c r="C10" i="5"/>
  <c r="B10" i="5"/>
  <c r="A10" i="5"/>
  <c r="C9" i="5"/>
  <c r="B7" i="10" s="1"/>
  <c r="A9" i="5"/>
  <c r="A7" i="10" s="1"/>
  <c r="A11" i="10"/>
  <c r="H15" i="5" l="1"/>
  <c r="D12" i="10" l="1"/>
  <c r="G12" i="10" l="1"/>
  <c r="F12" i="10"/>
  <c r="H14" i="10"/>
  <c r="G14" i="10"/>
  <c r="F14" i="10"/>
  <c r="E14" i="10"/>
  <c r="A3" i="10" l="1"/>
  <c r="A5" i="10"/>
  <c r="F16" i="10" l="1"/>
  <c r="H16" i="10"/>
  <c r="G16" i="10"/>
  <c r="D10" i="10"/>
  <c r="H10" i="10" l="1"/>
  <c r="G10" i="10"/>
  <c r="F10" i="10"/>
  <c r="E16" i="10"/>
  <c r="G10" i="5" l="1"/>
  <c r="H10" i="5" s="1"/>
  <c r="H9" i="5" s="1"/>
  <c r="H27" i="5" l="1"/>
  <c r="D8" i="10"/>
  <c r="E12" i="10"/>
  <c r="D18" i="10" l="1"/>
  <c r="D15" i="10" s="1"/>
  <c r="H8" i="10"/>
  <c r="H18" i="10" s="1"/>
  <c r="F8" i="10"/>
  <c r="F18" i="10" s="1"/>
  <c r="G8" i="10"/>
  <c r="G18" i="10" s="1"/>
  <c r="E8" i="10"/>
  <c r="F17" i="10" l="1"/>
  <c r="H17" i="10"/>
  <c r="G17" i="10"/>
  <c r="D3" i="10"/>
  <c r="D13" i="10"/>
  <c r="E10" i="10"/>
  <c r="E18" i="10" s="1"/>
  <c r="E17" i="10" l="1"/>
  <c r="D7" i="10"/>
  <c r="D11" i="10"/>
  <c r="D9" i="10"/>
  <c r="D17" i="10" l="1"/>
</calcChain>
</file>

<file path=xl/sharedStrings.xml><?xml version="1.0" encoding="utf-8"?>
<sst xmlns="http://schemas.openxmlformats.org/spreadsheetml/2006/main" count="240" uniqueCount="148">
  <si>
    <t>ITEM</t>
  </si>
  <si>
    <t>QUANTIDADE</t>
  </si>
  <si>
    <t>UNIDADE</t>
  </si>
  <si>
    <t>DIRETA</t>
  </si>
  <si>
    <t>INDIRETA</t>
  </si>
  <si>
    <t>PREÇO TOTAL</t>
  </si>
  <si>
    <t xml:space="preserve">FORMA DE EXECUÇÃO: </t>
  </si>
  <si>
    <t>1.1</t>
  </si>
  <si>
    <t>2.1</t>
  </si>
  <si>
    <t>U</t>
  </si>
  <si>
    <t>SERVIÇOS PRELIMINARES</t>
  </si>
  <si>
    <t>CRONOGRAMA FÍSICO-FINANCEIRO</t>
  </si>
  <si>
    <t>ETAPAS/DESCRIÇÃO</t>
  </si>
  <si>
    <t>FÍSICO/ FINANCEIRO</t>
  </si>
  <si>
    <t>TOTAL  ETAPAS</t>
  </si>
  <si>
    <t>MÊS 1</t>
  </si>
  <si>
    <t>MÊS 2</t>
  </si>
  <si>
    <t>Físico %</t>
  </si>
  <si>
    <t>Financeiro</t>
  </si>
  <si>
    <t>TOTAL</t>
  </si>
  <si>
    <t>Observações:</t>
  </si>
  <si>
    <t>(    )</t>
  </si>
  <si>
    <t>DATA:</t>
  </si>
  <si>
    <t>VALOR DO CONVÊNIO:</t>
  </si>
  <si>
    <t>1.0</t>
  </si>
  <si>
    <t>2.0</t>
  </si>
  <si>
    <t>3.0</t>
  </si>
  <si>
    <t>MEMÓRIA DE CÁLCULO DE QUANTITATIVOS</t>
  </si>
  <si>
    <t>% ISS MUNICIPAL:</t>
  </si>
  <si>
    <t>CÓDIGO</t>
  </si>
  <si>
    <t>DESCRIÇÃO</t>
  </si>
  <si>
    <t>PLANILHA ORÇAMENTÁRIA DE CUSTOS</t>
  </si>
  <si>
    <t>PREÇO UNITÁRIO S/ BDI</t>
  </si>
  <si>
    <t>PREÇO UNITÁRIO C/ BDI</t>
  </si>
  <si>
    <t>BDI:</t>
  </si>
  <si>
    <t>01/01.</t>
  </si>
  <si>
    <t>( X )</t>
  </si>
  <si>
    <t>VALOR TOTAL DA OBRA</t>
  </si>
  <si>
    <t>MÊS 3</t>
  </si>
  <si>
    <t>FÓRMULA DO CÁLCULO</t>
  </si>
  <si>
    <t>1,00 unidade conforme padrão exigido</t>
  </si>
  <si>
    <t>ITENS</t>
  </si>
  <si>
    <t>MÊS 4</t>
  </si>
  <si>
    <t>ED-28427</t>
  </si>
  <si>
    <t>FORNECIMENTO E COLOCAÇÃO DE PLACA DE OBRA EM CHAPA GALVANIZADA (3,00 X 1,50 M) - EM CHAPA GALVANIZADA 0,26 AFIXADAS COM REBITES 540 E PARAFUSOS 3/8, EM ESTRUTURA METÁLICA VIGA U 2" ENRIJECIDA COM METALON 20 X 20, SUPORTE EM EUCALIPTO AUTOCLAVADO PINTADAS NE FRENTE E NO VERSO COM FUNDO ANTICORROSIVO E TINTA AUTOMOTIVA, CONFORME MANUAL DE IDENTIDADE VISUAL DO GOVERNO DE MINAS</t>
  </si>
  <si>
    <t>1 Hora/d x 22 d/mês = 22 horas</t>
  </si>
  <si>
    <t>EXECUÇÃO E APLICAÇÃO DE CONCRETO BETUMINOSO USINADO A QUENTE (CBUQ), MASSA COMERCIAL, INCLUINDO FORNECIMENTO E TRANSPORTE DOS AGREGADOS E MATERIAL BETUMINOSO.</t>
  </si>
  <si>
    <t>RO-41376</t>
  </si>
  <si>
    <t>RO-51229</t>
  </si>
  <si>
    <t>ED-7623</t>
  </si>
  <si>
    <t>3.1</t>
  </si>
  <si>
    <t>3.2</t>
  </si>
  <si>
    <t>3.3</t>
  </si>
  <si>
    <t>3.4</t>
  </si>
  <si>
    <t>TxKM</t>
  </si>
  <si>
    <t>M²</t>
  </si>
  <si>
    <t>M3xKM</t>
  </si>
  <si>
    <t>M³</t>
  </si>
  <si>
    <t>RO-41844</t>
  </si>
  <si>
    <t>Prefeito Municipal</t>
  </si>
  <si>
    <t xml:space="preserve"> Engenheiro Civil</t>
  </si>
  <si>
    <r>
      <t>FOLHA N</t>
    </r>
    <r>
      <rPr>
        <b/>
        <sz val="9"/>
        <rFont val="Calibri"/>
        <family val="2"/>
        <scheme val="minor"/>
      </rPr>
      <t>º</t>
    </r>
    <r>
      <rPr>
        <b/>
        <sz val="9"/>
        <rFont val="Arial Nova"/>
        <family val="2"/>
      </rPr>
      <t>: 01/01</t>
    </r>
  </si>
  <si>
    <t xml:space="preserve">FOLHA Nº: </t>
  </si>
  <si>
    <t>TRANSPORTE DE MATERIAL DE QUALQUER NATUREZA. DISTÂNCIA MÉDIA DE TRANSPORTE &gt;= 50,10 KM</t>
  </si>
  <si>
    <t>PINTURA DE LIGAÇÃO (EXECUÇÃO E FORNECIMENTO DO MATERIAL BETUMINOSO, EXCLUSIVE TRANSPORTE DO MATERIAL BETUMINOSO)</t>
  </si>
  <si>
    <t xml:space="preserve">PLACA DE AÇO CARBONO COM PELÍCULA REFLETIVA GRAU TÉCNICO TIPO I DA ABNT - PLACA QUADRADA (EXECUÇÃO, INCLUINDO FORNECIMENTO E TRANSPORTE DE TODOS OS MATERIAIS, INCLUSIVE POSTE </t>
  </si>
  <si>
    <t>M2</t>
  </si>
  <si>
    <t>COMPOSIÇÃO DE CUSTOS UNITÁRIOS - CCU 001</t>
  </si>
  <si>
    <t>(  X  )</t>
  </si>
  <si>
    <t>CCU-001</t>
  </si>
  <si>
    <t>ADMINISTRAÇÃO LOCAL</t>
  </si>
  <si>
    <t xml:space="preserve">UNIDADE </t>
  </si>
  <si>
    <t xml:space="preserve">CONSUMO </t>
  </si>
  <si>
    <t>CUSTO UNITÁRIO S/ BDI</t>
  </si>
  <si>
    <t>CUSTO TOTAL</t>
  </si>
  <si>
    <t>ED-21769</t>
  </si>
  <si>
    <t>ENGENHEIRO CIVIL DE OBRA JÚNIOR COM ENCARGOS COMPLEMENTARES</t>
  </si>
  <si>
    <t>MÊS</t>
  </si>
  <si>
    <t>Engenheiro civil júnior:</t>
  </si>
  <si>
    <t>horas/mês</t>
  </si>
  <si>
    <t>Para o coeficiente da composição unitária:</t>
  </si>
  <si>
    <t>mês</t>
  </si>
  <si>
    <r>
      <rPr>
        <b/>
        <sz val="11"/>
        <rFont val="Arial"/>
        <family val="2"/>
      </rPr>
      <t>OBRA:</t>
    </r>
    <r>
      <rPr>
        <sz val="11"/>
        <rFont val="Arial"/>
        <family val="2"/>
      </rPr>
      <t xml:space="preserve"> RECAPEAMENTO ASFÁLTICO EM CBUQ</t>
    </r>
  </si>
  <si>
    <t xml:space="preserve">5 dias por semana: 5x1h/dia x 4,33 semanas/mês = </t>
  </si>
  <si>
    <t xml:space="preserve">1 mês x (21,65 horas/mês) / 220 horas/mês = </t>
  </si>
  <si>
    <t>Considerando:</t>
  </si>
  <si>
    <t xml:space="preserve">RECAPEAMENTO ASFÁLTICO SOBRE CALÇAMENTO </t>
  </si>
  <si>
    <t xml:space="preserve">1ª CAMADA </t>
  </si>
  <si>
    <t xml:space="preserve">2ª CAMADA </t>
  </si>
  <si>
    <t>3.5</t>
  </si>
  <si>
    <t>3.6</t>
  </si>
  <si>
    <t>3.7</t>
  </si>
  <si>
    <t>3.8</t>
  </si>
  <si>
    <t>5.3</t>
  </si>
  <si>
    <t>M</t>
  </si>
  <si>
    <t>SARJETA DE CONCRETO URBANO (SCU), TIPO 1, COM FCK 15 MPA, LARGURA DE 30CM COM INCLINAÇÃO DE 3%, ESP. 10CM, PADRÃO DER-MG, EXCLUSIVE MEIO-FIO, INCLUSIVE ESCAVAÇÃO, APILAOMENTO E TRANSPORTE COM RETIRADA DO MATERIAL ESCAVADO (EM CAÇAMBA)</t>
  </si>
  <si>
    <t xml:space="preserve">10 unidades com área de 0,60x0,60, cada uma </t>
  </si>
  <si>
    <t>COMPOSIÇÃO DE CUSTOS UNITÁRIOS - CCU 002</t>
  </si>
  <si>
    <t>CUSTO UNITÁRIO 
S/ BDI</t>
  </si>
  <si>
    <t>ED-51093</t>
  </si>
  <si>
    <t xml:space="preserve">ED-51107 </t>
  </si>
  <si>
    <t>M3</t>
  </si>
  <si>
    <t>ED-49784</t>
  </si>
  <si>
    <t>FORNECIMENTO DE CONCRETO NÃO ESTRUTURAL, PREPARADO EM OBRA COM BETONEIRA, COM FCK 15MPA, INCLUSIVE LANÇAMENTO, ADENSAMENTO E ACABAMENTO (FUNDAÇÃO)</t>
  </si>
  <si>
    <t xml:space="preserve">ED-51125 </t>
  </si>
  <si>
    <t>TRANSPORTE DE MATERIAL DEMOLIDO EM CAÇAMBA, EXCLUSIVE  CARGA MANUAL OU MECÂNICA</t>
  </si>
  <si>
    <r>
      <rPr>
        <b/>
        <sz val="11"/>
        <rFont val="Arial Nova"/>
        <family val="2"/>
      </rPr>
      <t>OBRA:</t>
    </r>
    <r>
      <rPr>
        <sz val="11"/>
        <rFont val="Arial Nova"/>
        <family val="2"/>
      </rPr>
      <t xml:space="preserve"> RECAPEAMENTO ASFÁLTICO EM CBUQ </t>
    </r>
  </si>
  <si>
    <r>
      <t>FOLHA N</t>
    </r>
    <r>
      <rPr>
        <b/>
        <sz val="8"/>
        <rFont val="Calibri"/>
        <family val="2"/>
        <scheme val="minor"/>
      </rPr>
      <t>º</t>
    </r>
    <r>
      <rPr>
        <b/>
        <sz val="8"/>
        <rFont val="Arial Nova"/>
        <family val="2"/>
      </rPr>
      <t xml:space="preserve">: </t>
    </r>
  </si>
  <si>
    <t>PREFEITURA MUNICIPAL DE CONCEIÇÃO DOS OUROS</t>
  </si>
  <si>
    <t>CÓDIGO RO planilha out/23</t>
  </si>
  <si>
    <t>CÓDIGO ED planilha jan/24</t>
  </si>
  <si>
    <t>APILOAMENTO MANUAL EM FUNDO DE VALA COM SOQUETE, EXCLUSIVE ESCAVAÇÃO</t>
  </si>
  <si>
    <t>ESCAVAÇÃO MANUAL DE VALA COM PROFUNDIDADE MENOR OU IGUAL A 1,5M, INCLUSIVE DESCARGA LATERAL</t>
  </si>
  <si>
    <t>José Airton Junho dos Reis</t>
  </si>
  <si>
    <t xml:space="preserve"> CREA/MG Nº: 56.250/D</t>
  </si>
  <si>
    <t>Luís Fernando Rosa de Castro</t>
  </si>
  <si>
    <r>
      <rPr>
        <b/>
        <sz val="11"/>
        <rFont val="Arial Nova"/>
        <family val="2"/>
      </rPr>
      <t>REGIÃO/MÊS DE REFERÊNCIA:</t>
    </r>
    <r>
      <rPr>
        <sz val="11"/>
        <rFont val="Arial Nova"/>
        <family val="2"/>
      </rPr>
      <t xml:space="preserve"> TABELA SEINFRA - REGIÃO SUL - JANEIRO 2024 - COM DESONERAÇÃO; TABELA SEINFRA - REGIÃO SUL - OUTUBRO 2023 - COM DESONERAÇÃO</t>
    </r>
  </si>
  <si>
    <t>COMPOSIÇÃO/DEMONSTRATIVO DE BDI - EM ANEXO CONFORME MODELO DA PAG. 16 DA TABELA DA SEINFRA.</t>
  </si>
  <si>
    <t>7</t>
  </si>
  <si>
    <t xml:space="preserve">REPERFILAMENTO </t>
  </si>
  <si>
    <t>RO-42208</t>
  </si>
  <si>
    <t>Usinagem de concreto betuminoso usinado a quente para reperfilamento (faixa C) (Execução, incluindo o fornecimento dos agregados; exclui o fornecimento e transporte do material betuminoso e o transporte dos agregados)</t>
  </si>
  <si>
    <t>m3</t>
  </si>
  <si>
    <t>RO-41207</t>
  </si>
  <si>
    <t>Reperfilamento de pavimento (para CBUQ e prémisturado a frio) (Aplicação com motoniveladora, exclui o fornecimento da massa)</t>
  </si>
  <si>
    <t>T</t>
  </si>
  <si>
    <t>2.2</t>
  </si>
  <si>
    <t>2.3</t>
  </si>
  <si>
    <t xml:space="preserve">    PREFEITURA MUNICIPAL DE CONCEIÇÃO DOS OUROS
              _____________________ESTADO DE MINAS GERAIS_____________________
Praça José Maria de Souza, 01 – Centro – CEP: 37548-000 – Conceição dos Ouros – MG.
Tel. (35)3653-1220 - Fax: (35)3653-1281 - E-mail: prefeitura@conceicaodosouros.mg.gov.br
CNPJ 18.677.609/0001-65</t>
  </si>
  <si>
    <t>REPERFILAMENTO</t>
  </si>
  <si>
    <t>Transporte de material de qualquer natureza. Distância média de transporte de 40,10 a 50,00 km</t>
  </si>
  <si>
    <t>RO-41375</t>
  </si>
  <si>
    <t>Transporte de Concreto Betuminoso Usinado a Quente. Distância média de transporte de 40,10 a 50,00 km (volume compactado)</t>
  </si>
  <si>
    <t>RO-14037</t>
  </si>
  <si>
    <r>
      <t xml:space="preserve">LOCAL: </t>
    </r>
    <r>
      <rPr>
        <sz val="12"/>
        <rFont val="Arial Nova"/>
        <family val="2"/>
      </rPr>
      <t>Ruas Diversas no Município de Conceição dos Ouros/MG</t>
    </r>
  </si>
  <si>
    <r>
      <rPr>
        <b/>
        <sz val="11"/>
        <rFont val="Arial"/>
        <family val="2"/>
      </rPr>
      <t>LOCAL:</t>
    </r>
    <r>
      <rPr>
        <sz val="11"/>
        <rFont val="Arial"/>
        <family val="2"/>
      </rPr>
      <t xml:space="preserve"> Ruas Diversas no Município de Conceição dos Ouros/MG</t>
    </r>
  </si>
  <si>
    <t>usinagem: 1000/2,4</t>
  </si>
  <si>
    <t>transporte: 1000x45</t>
  </si>
  <si>
    <t>reperfilamento: 1000 toneladas</t>
  </si>
  <si>
    <t>Transporte = área de pintura de ligação x IC x DMT = 
52.000,00 m² x 0,0005 t/m² x 45 km</t>
  </si>
  <si>
    <t xml:space="preserve">Pintura de ligação: Comprimento x Largura                8.000,00m x 6,50m = 52.000,00 m²                                         </t>
  </si>
  <si>
    <t>Volume de CBUQ (1ª camada) = 52.000,00 * 0,02</t>
  </si>
  <si>
    <t xml:space="preserve">Transporte = volume de CBUQ x DMT = 1.040,00 x 45 </t>
  </si>
  <si>
    <t xml:space="preserve">Pintura de ligação: Comprimento x Largura                8.000,00m x 6,50m = 52.000,00 m²   </t>
  </si>
  <si>
    <t>Volume de CBUQ (2ª camada) = 52.000,00 * 0,03</t>
  </si>
  <si>
    <t xml:space="preserve">Transporte = volume de CBUQ x DMT = 1.560,00 x 45 </t>
  </si>
  <si>
    <t>PREVISÃO DE EXECUÇÃO DAS OBRAS: 01 MÊS</t>
  </si>
  <si>
    <t xml:space="preserve"> PREFEITURA MUNICIPAL DE CONCEIÇÃO DOS OUROS
              _____________________ESTADO DE MINAS GERAIS_____________________
Praça José Maria de Souza, 01 – Centro – CEP: 37548-000 – Conceição dos Ouros – MG.
Tel. (35)3653-1220 - Fax: (35)3653-1281 - E-mail: prefeitura@conceicaodosouros.mg.gov.br
CNPJ 18.677.609/0001-65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</si>
</sst>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(* #,##0.00_);_(* \(#,##0.00\);_(* &quot;-&quot;??_);_(@_)"/>
    <numFmt numFmtId="166" formatCode="_([$€-2]* #,##0.00_);_([$€-2]* \(#,##0.00\);_([$€-2]* &quot;-&quot;??_)"/>
    <numFmt numFmtId="167" formatCode="#,#00"/>
    <numFmt numFmtId="168" formatCode="_(&quot;R$ &quot;* #,##0.00_);_(&quot;R$ &quot;* \(#,##0.00\);_(&quot;R$ &quot;* &quot;-&quot;??_);_(@_)"/>
    <numFmt numFmtId="169" formatCode="&quot;R$&quot;\ #,##0_);[Red]\(&quot;R$&quot;\ #,##0\)"/>
    <numFmt numFmtId="170" formatCode="&quot;R$&quot;\ #,##0.00_);\(&quot;R$&quot;\ #,##0.00\)"/>
    <numFmt numFmtId="171" formatCode="%#,#00"/>
    <numFmt numFmtId="172" formatCode="#.##000"/>
    <numFmt numFmtId="173" formatCode="#,"/>
    <numFmt numFmtId="174" formatCode="&quot;R$&quot;#,##0.00"/>
    <numFmt numFmtId="175" formatCode="0.0000"/>
    <numFmt numFmtId="176" formatCode="0.0000000"/>
    <numFmt numFmtId="177" formatCode="0.00000"/>
  </numFmts>
  <fonts count="5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sz val="1"/>
      <color indexed="8"/>
      <name val="Courier"/>
      <family val="3"/>
    </font>
    <font>
      <sz val="11"/>
      <color indexed="8"/>
      <name val="Calibri"/>
      <family val="2"/>
    </font>
    <font>
      <sz val="10"/>
      <color rgb="FF000000"/>
      <name val="Arial1"/>
    </font>
    <font>
      <sz val="11"/>
      <color indexed="17"/>
      <name val="Calibri"/>
      <family val="2"/>
    </font>
    <font>
      <b/>
      <sz val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11"/>
      <color indexed="60"/>
      <name val="Calibri"/>
      <family val="2"/>
    </font>
    <font>
      <sz val="11"/>
      <name val="‚l‚r ‚o–¾’©"/>
      <family val="1"/>
      <charset val="128"/>
    </font>
    <font>
      <sz val="1"/>
      <color indexed="18"/>
      <name val="Courier"/>
      <family val="3"/>
    </font>
    <font>
      <sz val="10"/>
      <color indexed="8"/>
      <name val="Times New Roman"/>
      <family val="2"/>
    </font>
    <font>
      <b/>
      <sz val="9"/>
      <name val="Times New Roman"/>
      <family val="1"/>
    </font>
    <font>
      <b/>
      <sz val="15"/>
      <color indexed="62"/>
      <name val="Calibri"/>
      <family val="2"/>
    </font>
    <font>
      <b/>
      <sz val="1"/>
      <color indexed="8"/>
      <name val="Courier"/>
      <family val="3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Arial Nova"/>
      <family val="2"/>
    </font>
    <font>
      <b/>
      <sz val="10"/>
      <name val="Arial Nova"/>
      <family val="2"/>
    </font>
    <font>
      <sz val="10"/>
      <color indexed="8"/>
      <name val="Arial Nova"/>
      <family val="2"/>
    </font>
    <font>
      <b/>
      <sz val="9"/>
      <name val="Arial Nova"/>
      <family val="2"/>
    </font>
    <font>
      <sz val="9"/>
      <name val="Arial Nova"/>
      <family val="2"/>
    </font>
    <font>
      <sz val="8"/>
      <name val="Arial Nova"/>
      <family val="2"/>
    </font>
    <font>
      <sz val="9"/>
      <color rgb="FFFF0000"/>
      <name val="Arial Nova"/>
      <family val="2"/>
    </font>
    <font>
      <b/>
      <u/>
      <sz val="10"/>
      <name val="Arial Nova"/>
      <family val="2"/>
    </font>
    <font>
      <sz val="9"/>
      <color indexed="8"/>
      <name val="Arial Nova"/>
      <family val="2"/>
    </font>
    <font>
      <sz val="8"/>
      <color indexed="8"/>
      <name val="Arial Nova"/>
      <family val="2"/>
    </font>
    <font>
      <sz val="8"/>
      <color rgb="FFFF0000"/>
      <name val="Arial Nova"/>
      <family val="2"/>
    </font>
    <font>
      <b/>
      <sz val="9"/>
      <name val="Calibri"/>
      <family val="2"/>
      <scheme val="minor"/>
    </font>
    <font>
      <b/>
      <u/>
      <sz val="11"/>
      <name val="Arial Nova"/>
      <family val="2"/>
    </font>
    <font>
      <b/>
      <sz val="11"/>
      <name val="Arial Nova"/>
      <family val="2"/>
    </font>
    <font>
      <sz val="11"/>
      <name val="Arial Nova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color rgb="FF0070C0"/>
      <name val="Arial Nova"/>
      <family val="2"/>
    </font>
    <font>
      <b/>
      <sz val="8"/>
      <name val="Arial Nova"/>
      <family val="2"/>
    </font>
    <font>
      <sz val="12"/>
      <name val="Arial Nova"/>
      <family val="2"/>
    </font>
    <font>
      <b/>
      <sz val="12"/>
      <name val="Arial Nova"/>
      <family val="2"/>
    </font>
    <font>
      <sz val="12"/>
      <color indexed="8"/>
      <name val="Arial Nova"/>
      <family val="2"/>
    </font>
    <font>
      <b/>
      <sz val="8"/>
      <name val="Calibri"/>
      <family val="2"/>
      <scheme val="minor"/>
    </font>
    <font>
      <b/>
      <u/>
      <sz val="8"/>
      <name val="Arial Nova"/>
      <family val="2"/>
    </font>
    <font>
      <sz val="11"/>
      <name val="Arial Nova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0"/>
      </patternFill>
    </fill>
    <fill>
      <patternFill patternType="solid">
        <fgColor indexed="62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rgb="FF01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8">
    <xf numFmtId="0" fontId="0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168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16" applyNumberFormat="0" applyAlignment="0" applyProtection="0"/>
    <xf numFmtId="0" fontId="8" fillId="0" borderId="0">
      <protection locked="0"/>
    </xf>
    <xf numFmtId="166" fontId="5" fillId="0" borderId="0" applyFont="0" applyFill="0" applyBorder="0" applyAlignment="0" applyProtection="0"/>
    <xf numFmtId="0" fontId="9" fillId="0" borderId="0"/>
    <xf numFmtId="0" fontId="9" fillId="0" borderId="0"/>
    <xf numFmtId="165" fontId="10" fillId="0" borderId="0" applyBorder="0" applyProtection="0"/>
    <xf numFmtId="167" fontId="8" fillId="0" borderId="0">
      <protection locked="0"/>
    </xf>
    <xf numFmtId="0" fontId="11" fillId="8" borderId="0" applyNumberFormat="0" applyBorder="0" applyAlignment="0" applyProtection="0"/>
    <xf numFmtId="0" fontId="12" fillId="0" borderId="0">
      <alignment horizontal="left"/>
    </xf>
    <xf numFmtId="0" fontId="13" fillId="9" borderId="17" applyNumberFormat="0" applyAlignment="0" applyProtection="0"/>
    <xf numFmtId="0" fontId="14" fillId="0" borderId="18" applyNumberFormat="0" applyFill="0" applyAlignment="0" applyProtection="0"/>
    <xf numFmtId="38" fontId="15" fillId="0" borderId="0" applyFont="0" applyFill="0" applyBorder="0" applyAlignment="0" applyProtection="0"/>
    <xf numFmtId="40" fontId="15" fillId="0" borderId="0" applyFont="0" applyFill="0" applyBorder="0" applyAlignment="0" applyProtection="0"/>
    <xf numFmtId="0" fontId="16" fillId="0" borderId="7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17" fillId="10" borderId="0" applyNumberFormat="0" applyBorder="0" applyAlignment="0" applyProtection="0"/>
    <xf numFmtId="0" fontId="5" fillId="0" borderId="0"/>
    <xf numFmtId="0" fontId="5" fillId="0" borderId="0"/>
    <xf numFmtId="0" fontId="2" fillId="0" borderId="0"/>
    <xf numFmtId="0" fontId="5" fillId="11" borderId="19" applyNumberFormat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71" fontId="8" fillId="0" borderId="0">
      <protection locked="0"/>
    </xf>
    <xf numFmtId="172" fontId="8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3" fontId="19" fillId="0" borderId="0">
      <protection locked="0"/>
    </xf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6" fillId="0" borderId="0"/>
    <xf numFmtId="0" fontId="21" fillId="4" borderId="4">
      <alignment wrapText="1"/>
    </xf>
    <xf numFmtId="0" fontId="21" fillId="4" borderId="4">
      <alignment wrapText="1"/>
    </xf>
    <xf numFmtId="0" fontId="22" fillId="0" borderId="20" applyNumberFormat="0" applyFill="0" applyAlignment="0" applyProtection="0"/>
    <xf numFmtId="173" fontId="23" fillId="0" borderId="0">
      <protection locked="0"/>
    </xf>
    <xf numFmtId="173" fontId="23" fillId="0" borderId="0">
      <protection locked="0"/>
    </xf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79">
    <xf numFmtId="0" fontId="0" fillId="0" borderId="0" xfId="0"/>
    <xf numFmtId="0" fontId="28" fillId="0" borderId="0" xfId="0" applyFont="1"/>
    <xf numFmtId="4" fontId="28" fillId="0" borderId="0" xfId="0" applyNumberFormat="1" applyFont="1"/>
    <xf numFmtId="0" fontId="26" fillId="0" borderId="0" xfId="0" applyFont="1"/>
    <xf numFmtId="0" fontId="34" fillId="0" borderId="0" xfId="0" applyFont="1"/>
    <xf numFmtId="0" fontId="35" fillId="0" borderId="0" xfId="0" applyFont="1"/>
    <xf numFmtId="0" fontId="32" fillId="0" borderId="0" xfId="0" applyFont="1"/>
    <xf numFmtId="0" fontId="36" fillId="0" borderId="0" xfId="0" applyFont="1"/>
    <xf numFmtId="0" fontId="27" fillId="0" borderId="8" xfId="0" applyFont="1" applyBorder="1" applyAlignment="1">
      <alignment vertical="center" wrapText="1"/>
    </xf>
    <xf numFmtId="0" fontId="27" fillId="0" borderId="2" xfId="0" applyFont="1" applyBorder="1" applyAlignment="1">
      <alignment vertical="center" wrapText="1"/>
    </xf>
    <xf numFmtId="0" fontId="26" fillId="12" borderId="0" xfId="3" applyFont="1" applyFill="1"/>
    <xf numFmtId="0" fontId="26" fillId="12" borderId="0" xfId="3" applyFont="1" applyFill="1" applyAlignment="1">
      <alignment vertical="center"/>
    </xf>
    <xf numFmtId="0" fontId="27" fillId="12" borderId="11" xfId="3" applyFont="1" applyFill="1" applyBorder="1" applyAlignment="1">
      <alignment wrapText="1"/>
    </xf>
    <xf numFmtId="0" fontId="27" fillId="12" borderId="0" xfId="3" applyFont="1" applyFill="1" applyAlignment="1">
      <alignment wrapText="1"/>
    </xf>
    <xf numFmtId="0" fontId="26" fillId="0" borderId="9" xfId="3" applyFont="1" applyBorder="1" applyAlignment="1">
      <alignment vertical="center"/>
    </xf>
    <xf numFmtId="0" fontId="26" fillId="12" borderId="0" xfId="3" applyFont="1" applyFill="1" applyAlignment="1">
      <alignment wrapText="1"/>
    </xf>
    <xf numFmtId="0" fontId="26" fillId="12" borderId="11" xfId="3" applyFont="1" applyFill="1" applyBorder="1"/>
    <xf numFmtId="0" fontId="26" fillId="0" borderId="0" xfId="3" applyFont="1" applyAlignment="1">
      <alignment horizontal="center" vertical="center"/>
    </xf>
    <xf numFmtId="0" fontId="29" fillId="12" borderId="11" xfId="3" applyFont="1" applyFill="1" applyBorder="1"/>
    <xf numFmtId="0" fontId="26" fillId="0" borderId="9" xfId="3" applyFont="1" applyBorder="1" applyAlignment="1">
      <alignment horizontal="center" vertical="center"/>
    </xf>
    <xf numFmtId="0" fontId="29" fillId="12" borderId="0" xfId="3" applyFont="1" applyFill="1" applyAlignment="1">
      <alignment wrapText="1"/>
    </xf>
    <xf numFmtId="0" fontId="27" fillId="12" borderId="0" xfId="3" applyFont="1" applyFill="1" applyAlignment="1">
      <alignment horizontal="right"/>
    </xf>
    <xf numFmtId="0" fontId="26" fillId="12" borderId="0" xfId="3" applyFont="1" applyFill="1" applyAlignment="1">
      <alignment horizontal="center" vertical="center"/>
    </xf>
    <xf numFmtId="0" fontId="26" fillId="12" borderId="14" xfId="3" applyFont="1" applyFill="1" applyBorder="1"/>
    <xf numFmtId="0" fontId="26" fillId="12" borderId="9" xfId="3" applyFont="1" applyFill="1" applyBorder="1"/>
    <xf numFmtId="0" fontId="26" fillId="12" borderId="9" xfId="3" applyFont="1" applyFill="1" applyBorder="1" applyAlignment="1">
      <alignment wrapText="1"/>
    </xf>
    <xf numFmtId="0" fontId="29" fillId="12" borderId="4" xfId="3" applyFont="1" applyFill="1" applyBorder="1" applyAlignment="1">
      <alignment horizontal="center" vertical="center"/>
    </xf>
    <xf numFmtId="0" fontId="30" fillId="12" borderId="0" xfId="3" applyFont="1" applyFill="1" applyAlignment="1">
      <alignment wrapText="1"/>
    </xf>
    <xf numFmtId="0" fontId="29" fillId="0" borderId="0" xfId="3" applyFont="1" applyAlignment="1">
      <alignment vertical="center"/>
    </xf>
    <xf numFmtId="0" fontId="30" fillId="12" borderId="0" xfId="3" applyFont="1" applyFill="1"/>
    <xf numFmtId="0" fontId="30" fillId="12" borderId="11" xfId="3" applyFont="1" applyFill="1" applyBorder="1"/>
    <xf numFmtId="0" fontId="26" fillId="12" borderId="10" xfId="3" applyFont="1" applyFill="1" applyBorder="1"/>
    <xf numFmtId="0" fontId="30" fillId="0" borderId="10" xfId="3" applyFont="1" applyBorder="1" applyAlignment="1">
      <alignment vertical="center"/>
    </xf>
    <xf numFmtId="0" fontId="30" fillId="12" borderId="10" xfId="3" applyFont="1" applyFill="1" applyBorder="1"/>
    <xf numFmtId="0" fontId="29" fillId="0" borderId="3" xfId="3" applyFont="1" applyBorder="1" applyAlignment="1">
      <alignment vertical="center"/>
    </xf>
    <xf numFmtId="0" fontId="29" fillId="0" borderId="11" xfId="3" applyFont="1" applyBorder="1" applyAlignment="1">
      <alignment vertical="center"/>
    </xf>
    <xf numFmtId="0" fontId="27" fillId="12" borderId="11" xfId="3" applyFont="1" applyFill="1" applyBorder="1" applyAlignment="1">
      <alignment horizontal="right"/>
    </xf>
    <xf numFmtId="0" fontId="26" fillId="12" borderId="15" xfId="3" applyFont="1" applyFill="1" applyBorder="1"/>
    <xf numFmtId="14" fontId="29" fillId="12" borderId="2" xfId="3" applyNumberFormat="1" applyFont="1" applyFill="1" applyBorder="1" applyAlignment="1">
      <alignment horizontal="left" vertical="center"/>
    </xf>
    <xf numFmtId="0" fontId="29" fillId="12" borderId="8" xfId="3" applyFont="1" applyFill="1" applyBorder="1" applyAlignment="1">
      <alignment horizontal="right" vertical="center"/>
    </xf>
    <xf numFmtId="0" fontId="30" fillId="12" borderId="5" xfId="3" applyFont="1" applyFill="1" applyBorder="1" applyAlignment="1">
      <alignment vertical="center"/>
    </xf>
    <xf numFmtId="0" fontId="30" fillId="12" borderId="6" xfId="3" applyFont="1" applyFill="1" applyBorder="1" applyAlignment="1">
      <alignment vertical="center"/>
    </xf>
    <xf numFmtId="49" fontId="29" fillId="12" borderId="4" xfId="3" applyNumberFormat="1" applyFont="1" applyFill="1" applyBorder="1" applyAlignment="1">
      <alignment horizontal="center" vertical="center" wrapText="1"/>
    </xf>
    <xf numFmtId="49" fontId="30" fillId="12" borderId="4" xfId="3" applyNumberFormat="1" applyFont="1" applyFill="1" applyBorder="1" applyAlignment="1">
      <alignment horizontal="center" vertical="center" wrapText="1"/>
    </xf>
    <xf numFmtId="0" fontId="29" fillId="0" borderId="8" xfId="3" applyFont="1" applyBorder="1" applyAlignment="1">
      <alignment horizontal="center" vertical="center"/>
    </xf>
    <xf numFmtId="0" fontId="30" fillId="0" borderId="0" xfId="3" applyFont="1" applyAlignment="1">
      <alignment horizontal="center" vertical="center"/>
    </xf>
    <xf numFmtId="0" fontId="30" fillId="12" borderId="0" xfId="3" applyFont="1" applyFill="1" applyAlignment="1">
      <alignment horizontal="center" vertical="center"/>
    </xf>
    <xf numFmtId="0" fontId="29" fillId="12" borderId="4" xfId="3" applyFont="1" applyFill="1" applyBorder="1" applyAlignment="1">
      <alignment horizontal="center" vertical="center" wrapText="1"/>
    </xf>
    <xf numFmtId="0" fontId="29" fillId="12" borderId="2" xfId="3" applyFont="1" applyFill="1" applyBorder="1" applyAlignment="1">
      <alignment horizontal="center" vertical="center" wrapText="1"/>
    </xf>
    <xf numFmtId="10" fontId="29" fillId="12" borderId="4" xfId="3" applyNumberFormat="1" applyFont="1" applyFill="1" applyBorder="1" applyAlignment="1">
      <alignment horizontal="center" vertical="center" wrapText="1"/>
    </xf>
    <xf numFmtId="10" fontId="29" fillId="2" borderId="4" xfId="3" applyNumberFormat="1" applyFont="1" applyFill="1" applyBorder="1" applyAlignment="1">
      <alignment horizontal="center" vertical="center" wrapText="1"/>
    </xf>
    <xf numFmtId="174" fontId="30" fillId="12" borderId="4" xfId="64" applyNumberFormat="1" applyFont="1" applyFill="1" applyBorder="1" applyAlignment="1">
      <alignment horizontal="center" vertical="center" wrapText="1"/>
    </xf>
    <xf numFmtId="174" fontId="30" fillId="12" borderId="4" xfId="3" applyNumberFormat="1" applyFont="1" applyFill="1" applyBorder="1" applyAlignment="1">
      <alignment horizontal="center" vertical="center" wrapText="1"/>
    </xf>
    <xf numFmtId="174" fontId="29" fillId="12" borderId="4" xfId="3" applyNumberFormat="1" applyFont="1" applyFill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/>
    </xf>
    <xf numFmtId="4" fontId="39" fillId="0" borderId="4" xfId="0" applyNumberFormat="1" applyFont="1" applyBorder="1" applyAlignment="1">
      <alignment horizontal="center" vertical="center" wrapText="1"/>
    </xf>
    <xf numFmtId="0" fontId="43" fillId="0" borderId="1" xfId="0" applyFont="1" applyBorder="1"/>
    <xf numFmtId="0" fontId="42" fillId="0" borderId="5" xfId="0" applyFont="1" applyBorder="1" applyAlignment="1">
      <alignment horizontal="right" vertical="center"/>
    </xf>
    <xf numFmtId="0" fontId="42" fillId="0" borderId="5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49" fontId="42" fillId="3" borderId="1" xfId="0" applyNumberFormat="1" applyFont="1" applyFill="1" applyBorder="1" applyAlignment="1">
      <alignment horizontal="center" vertical="center" wrapText="1"/>
    </xf>
    <xf numFmtId="0" fontId="42" fillId="3" borderId="1" xfId="0" applyFont="1" applyFill="1" applyBorder="1" applyAlignment="1">
      <alignment horizontal="left" vertical="center" wrapText="1"/>
    </xf>
    <xf numFmtId="2" fontId="43" fillId="3" borderId="1" xfId="2" applyNumberFormat="1" applyFont="1" applyFill="1" applyBorder="1" applyAlignment="1">
      <alignment horizontal="center" vertical="center" wrapText="1"/>
    </xf>
    <xf numFmtId="4" fontId="43" fillId="3" borderId="1" xfId="0" applyNumberFormat="1" applyFont="1" applyFill="1" applyBorder="1" applyAlignment="1">
      <alignment horizontal="center" vertical="center" wrapText="1"/>
    </xf>
    <xf numFmtId="0" fontId="43" fillId="0" borderId="9" xfId="0" applyFont="1" applyBorder="1" applyAlignment="1">
      <alignment vertical="center"/>
    </xf>
    <xf numFmtId="4" fontId="39" fillId="0" borderId="4" xfId="0" applyNumberFormat="1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 wrapText="1"/>
    </xf>
    <xf numFmtId="0" fontId="39" fillId="3" borderId="4" xfId="0" applyFont="1" applyFill="1" applyBorder="1" applyAlignment="1">
      <alignment horizontal="center" vertical="center" wrapText="1"/>
    </xf>
    <xf numFmtId="49" fontId="39" fillId="3" borderId="4" xfId="0" applyNumberFormat="1" applyFont="1" applyFill="1" applyBorder="1" applyAlignment="1">
      <alignment horizontal="center" vertical="center" wrapText="1"/>
    </xf>
    <xf numFmtId="0" fontId="39" fillId="3" borderId="4" xfId="0" applyFont="1" applyFill="1" applyBorder="1" applyAlignment="1">
      <alignment horizontal="left" vertical="center" wrapText="1"/>
    </xf>
    <xf numFmtId="0" fontId="43" fillId="0" borderId="4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2" fontId="40" fillId="0" borderId="4" xfId="0" applyNumberFormat="1" applyFont="1" applyBorder="1" applyAlignment="1">
      <alignment horizontal="center" vertical="center" wrapText="1"/>
    </xf>
    <xf numFmtId="0" fontId="44" fillId="0" borderId="0" xfId="0" applyFont="1"/>
    <xf numFmtId="0" fontId="26" fillId="0" borderId="0" xfId="65" applyFont="1"/>
    <xf numFmtId="0" fontId="30" fillId="0" borderId="0" xfId="65" applyFont="1"/>
    <xf numFmtId="0" fontId="31" fillId="0" borderId="0" xfId="65" applyFont="1"/>
    <xf numFmtId="0" fontId="45" fillId="0" borderId="5" xfId="65" applyFont="1" applyBorder="1" applyAlignment="1">
      <alignment vertical="center"/>
    </xf>
    <xf numFmtId="14" fontId="45" fillId="0" borderId="28" xfId="65" applyNumberFormat="1" applyFont="1" applyBorder="1" applyAlignment="1">
      <alignment vertical="center"/>
    </xf>
    <xf numFmtId="0" fontId="45" fillId="0" borderId="29" xfId="65" applyFont="1" applyBorder="1" applyAlignment="1">
      <alignment horizontal="center" vertical="center"/>
    </xf>
    <xf numFmtId="0" fontId="45" fillId="0" borderId="4" xfId="65" applyFont="1" applyBorder="1" applyAlignment="1">
      <alignment horizontal="center" vertical="center"/>
    </xf>
    <xf numFmtId="0" fontId="45" fillId="3" borderId="4" xfId="65" applyFont="1" applyFill="1" applyBorder="1" applyAlignment="1">
      <alignment horizontal="center" vertical="center" wrapText="1"/>
    </xf>
    <xf numFmtId="2" fontId="45" fillId="3" borderId="4" xfId="65" applyNumberFormat="1" applyFont="1" applyFill="1" applyBorder="1" applyAlignment="1">
      <alignment horizontal="center" vertical="center" wrapText="1"/>
    </xf>
    <xf numFmtId="0" fontId="45" fillId="0" borderId="4" xfId="65" applyFont="1" applyBorder="1" applyAlignment="1">
      <alignment horizontal="center" vertical="center" wrapText="1"/>
    </xf>
    <xf numFmtId="4" fontId="45" fillId="0" borderId="30" xfId="65" applyNumberFormat="1" applyFont="1" applyBorder="1" applyAlignment="1">
      <alignment horizontal="center" vertical="center" wrapText="1"/>
    </xf>
    <xf numFmtId="0" fontId="31" fillId="0" borderId="29" xfId="65" applyFont="1" applyBorder="1" applyAlignment="1">
      <alignment horizontal="center" vertical="center" wrapText="1"/>
    </xf>
    <xf numFmtId="0" fontId="31" fillId="0" borderId="4" xfId="65" applyFont="1" applyBorder="1" applyAlignment="1">
      <alignment horizontal="left" vertical="center" wrapText="1"/>
    </xf>
    <xf numFmtId="0" fontId="31" fillId="0" borderId="4" xfId="65" applyFont="1" applyBorder="1" applyAlignment="1">
      <alignment horizontal="center" vertical="center" wrapText="1"/>
    </xf>
    <xf numFmtId="176" fontId="31" fillId="0" borderId="4" xfId="65" applyNumberFormat="1" applyFont="1" applyBorder="1" applyAlignment="1">
      <alignment horizontal="center" vertical="center" wrapText="1"/>
    </xf>
    <xf numFmtId="174" fontId="31" fillId="0" borderId="30" xfId="65" applyNumberFormat="1" applyFont="1" applyBorder="1" applyAlignment="1">
      <alignment horizontal="center" vertical="center" wrapText="1"/>
    </xf>
    <xf numFmtId="176" fontId="31" fillId="0" borderId="0" xfId="65" applyNumberFormat="1" applyFont="1"/>
    <xf numFmtId="177" fontId="31" fillId="0" borderId="0" xfId="65" applyNumberFormat="1" applyFont="1"/>
    <xf numFmtId="9" fontId="31" fillId="0" borderId="0" xfId="67" applyFont="1"/>
    <xf numFmtId="4" fontId="30" fillId="0" borderId="0" xfId="65" applyNumberFormat="1" applyFont="1"/>
    <xf numFmtId="174" fontId="29" fillId="0" borderId="30" xfId="65" applyNumberFormat="1" applyFont="1" applyBorder="1" applyAlignment="1">
      <alignment horizontal="center" vertical="center" wrapText="1"/>
    </xf>
    <xf numFmtId="9" fontId="26" fillId="0" borderId="0" xfId="67" applyFont="1"/>
    <xf numFmtId="0" fontId="45" fillId="0" borderId="31" xfId="65" applyFont="1" applyBorder="1" applyAlignment="1">
      <alignment horizontal="center" vertical="center" wrapText="1"/>
    </xf>
    <xf numFmtId="4" fontId="45" fillId="0" borderId="32" xfId="65" applyNumberFormat="1" applyFont="1" applyBorder="1" applyAlignment="1">
      <alignment horizontal="center" vertical="center" wrapText="1"/>
    </xf>
    <xf numFmtId="0" fontId="26" fillId="0" borderId="31" xfId="65" applyFont="1" applyBorder="1" applyAlignment="1">
      <alignment vertical="center"/>
    </xf>
    <xf numFmtId="4" fontId="26" fillId="0" borderId="32" xfId="65" applyNumberFormat="1" applyFont="1" applyBorder="1" applyAlignment="1">
      <alignment vertical="center"/>
    </xf>
    <xf numFmtId="0" fontId="26" fillId="0" borderId="32" xfId="65" applyFont="1" applyBorder="1" applyAlignment="1">
      <alignment vertical="center"/>
    </xf>
    <xf numFmtId="0" fontId="30" fillId="0" borderId="31" xfId="65" applyFont="1" applyBorder="1" applyAlignment="1">
      <alignment vertical="center"/>
    </xf>
    <xf numFmtId="0" fontId="30" fillId="0" borderId="32" xfId="65" applyFont="1" applyBorder="1" applyAlignment="1">
      <alignment vertical="center"/>
    </xf>
    <xf numFmtId="0" fontId="30" fillId="0" borderId="31" xfId="65" applyFont="1" applyBorder="1"/>
    <xf numFmtId="4" fontId="30" fillId="0" borderId="32" xfId="65" applyNumberFormat="1" applyFont="1" applyBorder="1"/>
    <xf numFmtId="4" fontId="26" fillId="0" borderId="0" xfId="65" applyNumberFormat="1" applyFont="1"/>
    <xf numFmtId="0" fontId="39" fillId="0" borderId="30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 vertical="center"/>
    </xf>
    <xf numFmtId="0" fontId="39" fillId="0" borderId="30" xfId="0" applyFont="1" applyBorder="1" applyAlignment="1">
      <alignment horizontal="center" vertical="center" wrapText="1"/>
    </xf>
    <xf numFmtId="0" fontId="39" fillId="3" borderId="29" xfId="0" applyFont="1" applyFill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left" vertical="center" wrapText="1"/>
    </xf>
    <xf numFmtId="0" fontId="46" fillId="0" borderId="0" xfId="0" applyFont="1"/>
    <xf numFmtId="4" fontId="46" fillId="0" borderId="0" xfId="0" applyNumberFormat="1" applyFont="1"/>
    <xf numFmtId="0" fontId="48" fillId="0" borderId="0" xfId="0" applyFont="1"/>
    <xf numFmtId="0" fontId="47" fillId="0" borderId="41" xfId="0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4" fontId="47" fillId="0" borderId="8" xfId="0" applyNumberFormat="1" applyFont="1" applyBorder="1" applyAlignment="1">
      <alignment horizontal="center" vertical="center" wrapText="1"/>
    </xf>
    <xf numFmtId="4" fontId="47" fillId="0" borderId="44" xfId="0" applyNumberFormat="1" applyFont="1" applyBorder="1" applyAlignment="1">
      <alignment horizontal="center" vertical="center" wrapText="1"/>
    </xf>
    <xf numFmtId="9" fontId="46" fillId="0" borderId="0" xfId="1" applyFont="1"/>
    <xf numFmtId="0" fontId="46" fillId="0" borderId="31" xfId="0" applyFont="1" applyBorder="1" applyAlignment="1">
      <alignment vertical="center"/>
    </xf>
    <xf numFmtId="0" fontId="46" fillId="0" borderId="0" xfId="0" applyFont="1" applyAlignment="1">
      <alignment vertical="center"/>
    </xf>
    <xf numFmtId="4" fontId="46" fillId="0" borderId="0" xfId="0" applyNumberFormat="1" applyFont="1" applyAlignment="1">
      <alignment vertical="center"/>
    </xf>
    <xf numFmtId="0" fontId="46" fillId="0" borderId="32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47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6" fillId="0" borderId="31" xfId="0" applyFont="1" applyBorder="1"/>
    <xf numFmtId="0" fontId="46" fillId="0" borderId="0" xfId="0" applyFont="1" applyAlignment="1">
      <alignment horizontal="center"/>
    </xf>
    <xf numFmtId="0" fontId="46" fillId="0" borderId="32" xfId="0" applyFont="1" applyBorder="1"/>
    <xf numFmtId="0" fontId="46" fillId="0" borderId="45" xfId="0" applyFont="1" applyBorder="1"/>
    <xf numFmtId="0" fontId="46" fillId="0" borderId="9" xfId="0" applyFont="1" applyBorder="1"/>
    <xf numFmtId="4" fontId="46" fillId="0" borderId="9" xfId="0" applyNumberFormat="1" applyFont="1" applyBorder="1"/>
    <xf numFmtId="0" fontId="46" fillId="0" borderId="46" xfId="0" applyFont="1" applyBorder="1"/>
    <xf numFmtId="10" fontId="39" fillId="13" borderId="4" xfId="0" applyNumberFormat="1" applyFont="1" applyFill="1" applyBorder="1" applyAlignment="1">
      <alignment horizontal="center" vertical="center"/>
    </xf>
    <xf numFmtId="10" fontId="39" fillId="13" borderId="30" xfId="1" applyNumberFormat="1" applyFont="1" applyFill="1" applyBorder="1" applyAlignment="1">
      <alignment horizontal="center" vertical="center"/>
    </xf>
    <xf numFmtId="44" fontId="39" fillId="3" borderId="30" xfId="0" applyNumberFormat="1" applyFont="1" applyFill="1" applyBorder="1" applyAlignment="1">
      <alignment horizontal="center" vertical="center" wrapText="1"/>
    </xf>
    <xf numFmtId="44" fontId="40" fillId="0" borderId="4" xfId="0" applyNumberFormat="1" applyFont="1" applyBorder="1" applyAlignment="1">
      <alignment horizontal="center" vertical="center" wrapText="1"/>
    </xf>
    <xf numFmtId="44" fontId="40" fillId="0" borderId="30" xfId="0" applyNumberFormat="1" applyFont="1" applyBorder="1" applyAlignment="1">
      <alignment horizontal="center" vertical="center" wrapText="1"/>
    </xf>
    <xf numFmtId="44" fontId="39" fillId="0" borderId="43" xfId="0" applyNumberFormat="1" applyFont="1" applyBorder="1" applyAlignment="1">
      <alignment horizontal="center" vertical="center" wrapText="1"/>
    </xf>
    <xf numFmtId="0" fontId="30" fillId="0" borderId="0" xfId="65" applyFont="1" applyAlignment="1">
      <alignment horizontal="center"/>
    </xf>
    <xf numFmtId="0" fontId="45" fillId="0" borderId="0" xfId="65" applyFont="1" applyAlignment="1">
      <alignment horizontal="center" vertical="center" wrapText="1"/>
    </xf>
    <xf numFmtId="0" fontId="26" fillId="0" borderId="0" xfId="65" applyFont="1" applyAlignment="1">
      <alignment vertical="center"/>
    </xf>
    <xf numFmtId="0" fontId="29" fillId="0" borderId="0" xfId="65" applyFont="1" applyAlignment="1">
      <alignment vertical="center"/>
    </xf>
    <xf numFmtId="0" fontId="30" fillId="0" borderId="0" xfId="65" applyFont="1" applyAlignment="1">
      <alignment vertical="center"/>
    </xf>
    <xf numFmtId="0" fontId="26" fillId="0" borderId="0" xfId="65" applyFont="1" applyAlignment="1">
      <alignment horizontal="center" vertical="center"/>
    </xf>
    <xf numFmtId="0" fontId="26" fillId="0" borderId="31" xfId="65" applyFont="1" applyBorder="1"/>
    <xf numFmtId="4" fontId="26" fillId="0" borderId="32" xfId="65" applyNumberFormat="1" applyFont="1" applyBorder="1"/>
    <xf numFmtId="0" fontId="26" fillId="0" borderId="33" xfId="65" applyFont="1" applyBorder="1"/>
    <xf numFmtId="0" fontId="26" fillId="0" borderId="7" xfId="65" applyFont="1" applyBorder="1"/>
    <xf numFmtId="4" fontId="26" fillId="0" borderId="34" xfId="65" applyNumberFormat="1" applyFont="1" applyBorder="1"/>
    <xf numFmtId="0" fontId="27" fillId="0" borderId="26" xfId="0" applyFont="1" applyBorder="1" applyAlignment="1">
      <alignment vertical="center" wrapText="1"/>
    </xf>
    <xf numFmtId="0" fontId="43" fillId="0" borderId="32" xfId="0" applyFont="1" applyBorder="1"/>
    <xf numFmtId="0" fontId="42" fillId="0" borderId="28" xfId="0" applyFont="1" applyBorder="1" applyAlignment="1">
      <alignment vertical="center"/>
    </xf>
    <xf numFmtId="14" fontId="42" fillId="0" borderId="28" xfId="0" applyNumberFormat="1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4" fontId="42" fillId="0" borderId="30" xfId="0" applyNumberFormat="1" applyFont="1" applyBorder="1" applyAlignment="1">
      <alignment horizontal="center" vertical="center" wrapText="1"/>
    </xf>
    <xf numFmtId="0" fontId="42" fillId="3" borderId="27" xfId="0" applyFont="1" applyFill="1" applyBorder="1" applyAlignment="1">
      <alignment horizontal="center" vertical="center" wrapText="1"/>
    </xf>
    <xf numFmtId="4" fontId="43" fillId="3" borderId="28" xfId="0" applyNumberFormat="1" applyFont="1" applyFill="1" applyBorder="1" applyAlignment="1">
      <alignment horizontal="center" vertical="center" wrapText="1"/>
    </xf>
    <xf numFmtId="0" fontId="43" fillId="0" borderId="29" xfId="0" applyFont="1" applyBorder="1" applyAlignment="1">
      <alignment horizontal="center" vertical="center" wrapText="1"/>
    </xf>
    <xf numFmtId="0" fontId="42" fillId="0" borderId="31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4" fontId="42" fillId="0" borderId="32" xfId="0" applyNumberFormat="1" applyFont="1" applyBorder="1" applyAlignment="1">
      <alignment horizontal="center" vertical="center" wrapText="1"/>
    </xf>
    <xf numFmtId="0" fontId="43" fillId="0" borderId="31" xfId="0" applyFont="1" applyBorder="1" applyAlignment="1">
      <alignment vertical="center"/>
    </xf>
    <xf numFmtId="0" fontId="43" fillId="0" borderId="0" xfId="0" applyFont="1" applyAlignment="1">
      <alignment vertical="center"/>
    </xf>
    <xf numFmtId="4" fontId="43" fillId="0" borderId="32" xfId="0" applyNumberFormat="1" applyFont="1" applyBorder="1" applyAlignment="1">
      <alignment vertical="center"/>
    </xf>
    <xf numFmtId="0" fontId="43" fillId="0" borderId="0" xfId="0" applyFont="1"/>
    <xf numFmtId="0" fontId="42" fillId="0" borderId="0" xfId="0" applyFont="1" applyAlignment="1">
      <alignment vertical="center"/>
    </xf>
    <xf numFmtId="0" fontId="43" fillId="0" borderId="32" xfId="0" applyFont="1" applyBorder="1" applyAlignment="1">
      <alignment vertical="center"/>
    </xf>
    <xf numFmtId="0" fontId="43" fillId="0" borderId="31" xfId="0" applyFont="1" applyBorder="1"/>
    <xf numFmtId="0" fontId="43" fillId="0" borderId="0" xfId="0" applyFont="1" applyAlignment="1">
      <alignment horizontal="center"/>
    </xf>
    <xf numFmtId="4" fontId="43" fillId="0" borderId="32" xfId="0" applyNumberFormat="1" applyFont="1" applyBorder="1"/>
    <xf numFmtId="0" fontId="43" fillId="0" borderId="33" xfId="0" applyFont="1" applyBorder="1"/>
    <xf numFmtId="0" fontId="43" fillId="0" borderId="7" xfId="0" applyFont="1" applyBorder="1"/>
    <xf numFmtId="4" fontId="43" fillId="0" borderId="34" xfId="0" applyNumberFormat="1" applyFont="1" applyBorder="1"/>
    <xf numFmtId="49" fontId="43" fillId="0" borderId="4" xfId="0" applyNumberFormat="1" applyFont="1" applyBorder="1" applyAlignment="1">
      <alignment horizontal="center" vertical="center" wrapText="1"/>
    </xf>
    <xf numFmtId="0" fontId="43" fillId="0" borderId="4" xfId="0" applyFont="1" applyBorder="1" applyAlignment="1">
      <alignment horizontal="left" vertical="center" wrapText="1"/>
    </xf>
    <xf numFmtId="4" fontId="43" fillId="0" borderId="4" xfId="0" applyNumberFormat="1" applyFont="1" applyBorder="1" applyAlignment="1">
      <alignment horizontal="center" vertical="center" wrapText="1"/>
    </xf>
    <xf numFmtId="4" fontId="43" fillId="0" borderId="30" xfId="0" applyNumberFormat="1" applyFont="1" applyBorder="1" applyAlignment="1">
      <alignment horizontal="center" vertical="center" wrapText="1"/>
    </xf>
    <xf numFmtId="2" fontId="43" fillId="0" borderId="4" xfId="2" applyNumberFormat="1" applyFont="1" applyFill="1" applyBorder="1" applyAlignment="1">
      <alignment horizontal="center" vertical="center" wrapText="1"/>
    </xf>
    <xf numFmtId="0" fontId="43" fillId="12" borderId="4" xfId="0" applyFont="1" applyFill="1" applyBorder="1" applyAlignment="1">
      <alignment horizontal="center" vertical="center"/>
    </xf>
    <xf numFmtId="0" fontId="43" fillId="12" borderId="22" xfId="0" applyFont="1" applyFill="1" applyBorder="1" applyAlignment="1">
      <alignment horizontal="justify" vertical="center" wrapText="1"/>
    </xf>
    <xf numFmtId="0" fontId="43" fillId="0" borderId="13" xfId="0" applyFont="1" applyBorder="1" applyAlignment="1">
      <alignment vertical="center" wrapText="1"/>
    </xf>
    <xf numFmtId="49" fontId="43" fillId="0" borderId="30" xfId="0" applyNumberFormat="1" applyFont="1" applyBorder="1" applyAlignment="1">
      <alignment horizontal="center" vertical="center" wrapText="1"/>
    </xf>
    <xf numFmtId="0" fontId="43" fillId="0" borderId="23" xfId="0" applyFont="1" applyBorder="1" applyAlignment="1">
      <alignment horizontal="center" vertical="center"/>
    </xf>
    <xf numFmtId="0" fontId="43" fillId="0" borderId="13" xfId="0" applyFont="1" applyBorder="1" applyAlignment="1">
      <alignment horizontal="left" vertical="top" wrapText="1"/>
    </xf>
    <xf numFmtId="0" fontId="43" fillId="13" borderId="29" xfId="0" applyFont="1" applyFill="1" applyBorder="1" applyAlignment="1">
      <alignment horizontal="center" vertical="center" wrapText="1"/>
    </xf>
    <xf numFmtId="0" fontId="43" fillId="12" borderId="4" xfId="0" applyFont="1" applyFill="1" applyBorder="1" applyAlignment="1">
      <alignment horizontal="justify" vertical="center" wrapText="1"/>
    </xf>
    <xf numFmtId="0" fontId="43" fillId="0" borderId="0" xfId="0" applyFont="1" applyAlignment="1">
      <alignment horizontal="center" vertical="center"/>
    </xf>
    <xf numFmtId="0" fontId="45" fillId="3" borderId="1" xfId="65" applyFont="1" applyFill="1" applyBorder="1" applyAlignment="1">
      <alignment horizontal="left" vertical="center" wrapText="1"/>
    </xf>
    <xf numFmtId="0" fontId="43" fillId="0" borderId="7" xfId="0" applyFont="1" applyBorder="1" applyAlignment="1">
      <alignment horizontal="center"/>
    </xf>
    <xf numFmtId="0" fontId="28" fillId="0" borderId="0" xfId="0" applyFont="1" applyAlignment="1">
      <alignment horizontal="center"/>
    </xf>
    <xf numFmtId="4" fontId="45" fillId="0" borderId="4" xfId="65" applyNumberFormat="1" applyFont="1" applyBorder="1" applyAlignment="1">
      <alignment horizontal="center" vertical="center" wrapText="1"/>
    </xf>
    <xf numFmtId="0" fontId="29" fillId="0" borderId="8" xfId="65" applyFont="1" applyBorder="1" applyAlignment="1">
      <alignment horizontal="center" vertical="center"/>
    </xf>
    <xf numFmtId="0" fontId="26" fillId="0" borderId="9" xfId="65" applyFont="1" applyBorder="1" applyAlignment="1">
      <alignment vertical="center"/>
    </xf>
    <xf numFmtId="14" fontId="45" fillId="0" borderId="6" xfId="65" applyNumberFormat="1" applyFont="1" applyBorder="1" applyAlignment="1">
      <alignment horizontal="center" vertical="center"/>
    </xf>
    <xf numFmtId="0" fontId="45" fillId="3" borderId="5" xfId="65" applyFont="1" applyFill="1" applyBorder="1" applyAlignment="1">
      <alignment horizontal="center" vertical="center" wrapText="1"/>
    </xf>
    <xf numFmtId="0" fontId="45" fillId="3" borderId="1" xfId="65" applyFont="1" applyFill="1" applyBorder="1" applyAlignment="1">
      <alignment horizontal="center" vertical="center" wrapText="1"/>
    </xf>
    <xf numFmtId="0" fontId="45" fillId="3" borderId="6" xfId="65" applyFont="1" applyFill="1" applyBorder="1" applyAlignment="1">
      <alignment vertical="center" wrapText="1"/>
    </xf>
    <xf numFmtId="0" fontId="45" fillId="3" borderId="6" xfId="65" applyFont="1" applyFill="1" applyBorder="1" applyAlignment="1">
      <alignment horizontal="center" vertical="center" wrapText="1"/>
    </xf>
    <xf numFmtId="4" fontId="45" fillId="3" borderId="6" xfId="65" applyNumberFormat="1" applyFont="1" applyFill="1" applyBorder="1" applyAlignment="1">
      <alignment horizontal="center" vertical="center" wrapText="1"/>
    </xf>
    <xf numFmtId="4" fontId="45" fillId="3" borderId="1" xfId="65" applyNumberFormat="1" applyFont="1" applyFill="1" applyBorder="1" applyAlignment="1">
      <alignment horizontal="center" vertical="center" wrapText="1"/>
    </xf>
    <xf numFmtId="174" fontId="45" fillId="3" borderId="6" xfId="65" applyNumberFormat="1" applyFont="1" applyFill="1" applyBorder="1" applyAlignment="1">
      <alignment horizontal="center" vertical="center"/>
    </xf>
    <xf numFmtId="0" fontId="31" fillId="13" borderId="4" xfId="65" applyFont="1" applyFill="1" applyBorder="1" applyAlignment="1">
      <alignment horizontal="center" vertical="center" wrapText="1"/>
    </xf>
    <xf numFmtId="174" fontId="31" fillId="0" borderId="4" xfId="65" applyNumberFormat="1" applyFont="1" applyBorder="1" applyAlignment="1">
      <alignment horizontal="center" vertical="center" wrapText="1"/>
    </xf>
    <xf numFmtId="0" fontId="31" fillId="13" borderId="11" xfId="65" applyFont="1" applyFill="1" applyBorder="1" applyAlignment="1">
      <alignment horizontal="center" vertical="center" wrapText="1"/>
    </xf>
    <xf numFmtId="0" fontId="31" fillId="0" borderId="0" xfId="65" applyFont="1" applyAlignment="1">
      <alignment horizontal="center" vertical="center" wrapText="1"/>
    </xf>
    <xf numFmtId="0" fontId="31" fillId="0" borderId="0" xfId="65" applyFont="1" applyAlignment="1">
      <alignment horizontal="left" vertical="center" wrapText="1"/>
    </xf>
    <xf numFmtId="4" fontId="45" fillId="0" borderId="0" xfId="65" applyNumberFormat="1" applyFont="1" applyAlignment="1">
      <alignment horizontal="center" vertical="center" wrapText="1"/>
    </xf>
    <xf numFmtId="174" fontId="31" fillId="0" borderId="0" xfId="65" applyNumberFormat="1" applyFont="1" applyAlignment="1">
      <alignment horizontal="center" vertical="center" wrapText="1"/>
    </xf>
    <xf numFmtId="174" fontId="31" fillId="0" borderId="10" xfId="65" applyNumberFormat="1" applyFont="1" applyBorder="1" applyAlignment="1">
      <alignment horizontal="center" vertical="center" wrapText="1"/>
    </xf>
    <xf numFmtId="0" fontId="45" fillId="0" borderId="0" xfId="65" applyFont="1" applyAlignment="1">
      <alignment horizontal="left" vertical="center" wrapText="1"/>
    </xf>
    <xf numFmtId="175" fontId="31" fillId="0" borderId="0" xfId="65" applyNumberFormat="1" applyFont="1" applyAlignment="1">
      <alignment horizontal="center" vertical="center" wrapText="1"/>
    </xf>
    <xf numFmtId="0" fontId="45" fillId="0" borderId="11" xfId="65" applyFont="1" applyBorder="1" applyAlignment="1">
      <alignment horizontal="center" vertical="center" wrapText="1"/>
    </xf>
    <xf numFmtId="4" fontId="45" fillId="0" borderId="10" xfId="65" applyNumberFormat="1" applyFont="1" applyBorder="1" applyAlignment="1">
      <alignment horizontal="center" vertical="center" wrapText="1"/>
    </xf>
    <xf numFmtId="9" fontId="26" fillId="0" borderId="0" xfId="66" applyFont="1"/>
    <xf numFmtId="0" fontId="26" fillId="0" borderId="11" xfId="65" applyFont="1" applyBorder="1" applyAlignment="1">
      <alignment vertical="center"/>
    </xf>
    <xf numFmtId="4" fontId="26" fillId="0" borderId="0" xfId="65" applyNumberFormat="1" applyFont="1" applyAlignment="1">
      <alignment vertical="center"/>
    </xf>
    <xf numFmtId="0" fontId="26" fillId="0" borderId="10" xfId="65" applyFont="1" applyBorder="1" applyAlignment="1">
      <alignment vertical="center"/>
    </xf>
    <xf numFmtId="0" fontId="27" fillId="0" borderId="0" xfId="65" applyFont="1" applyAlignment="1">
      <alignment vertical="center"/>
    </xf>
    <xf numFmtId="0" fontId="30" fillId="0" borderId="11" xfId="65" applyFont="1" applyBorder="1" applyAlignment="1">
      <alignment vertical="center"/>
    </xf>
    <xf numFmtId="0" fontId="30" fillId="0" borderId="10" xfId="65" applyFont="1" applyBorder="1" applyAlignment="1">
      <alignment vertical="center"/>
    </xf>
    <xf numFmtId="0" fontId="30" fillId="0" borderId="11" xfId="65" applyFont="1" applyBorder="1"/>
    <xf numFmtId="0" fontId="30" fillId="0" borderId="10" xfId="65" applyFont="1" applyBorder="1"/>
    <xf numFmtId="0" fontId="26" fillId="0" borderId="11" xfId="65" applyFont="1" applyBorder="1"/>
    <xf numFmtId="0" fontId="26" fillId="0" borderId="10" xfId="65" applyFont="1" applyBorder="1"/>
    <xf numFmtId="0" fontId="30" fillId="0" borderId="14" xfId="65" applyFont="1" applyBorder="1"/>
    <xf numFmtId="0" fontId="30" fillId="0" borderId="9" xfId="65" applyFont="1" applyBorder="1"/>
    <xf numFmtId="0" fontId="30" fillId="0" borderId="9" xfId="65" applyFont="1" applyBorder="1" applyAlignment="1">
      <alignment horizontal="center"/>
    </xf>
    <xf numFmtId="4" fontId="30" fillId="0" borderId="9" xfId="65" applyNumberFormat="1" applyFont="1" applyBorder="1"/>
    <xf numFmtId="0" fontId="30" fillId="0" borderId="15" xfId="65" applyFont="1" applyBorder="1"/>
    <xf numFmtId="44" fontId="46" fillId="0" borderId="0" xfId="0" applyNumberFormat="1" applyFont="1"/>
    <xf numFmtId="0" fontId="42" fillId="0" borderId="8" xfId="0" quotePrefix="1" applyFont="1" applyBorder="1" applyAlignment="1">
      <alignment horizontal="center" vertical="center"/>
    </xf>
    <xf numFmtId="0" fontId="29" fillId="0" borderId="8" xfId="65" quotePrefix="1" applyFont="1" applyBorder="1" applyAlignment="1">
      <alignment horizontal="center" vertical="center"/>
    </xf>
    <xf numFmtId="49" fontId="45" fillId="0" borderId="6" xfId="65" applyNumberFormat="1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 wrapText="1"/>
    </xf>
    <xf numFmtId="2" fontId="52" fillId="0" borderId="4" xfId="0" applyNumberFormat="1" applyFont="1" applyFill="1" applyBorder="1" applyAlignment="1">
      <alignment horizontal="right" vertical="center" shrinkToFit="1"/>
    </xf>
    <xf numFmtId="0" fontId="51" fillId="0" borderId="29" xfId="0" applyFont="1" applyFill="1" applyBorder="1" applyAlignment="1">
      <alignment horizontal="center" vertical="center" wrapText="1"/>
    </xf>
    <xf numFmtId="0" fontId="51" fillId="0" borderId="4" xfId="0" applyFont="1" applyFill="1" applyBorder="1" applyAlignment="1">
      <alignment horizontal="center" vertical="center" wrapText="1"/>
    </xf>
    <xf numFmtId="0" fontId="51" fillId="0" borderId="4" xfId="0" applyFont="1" applyFill="1" applyBorder="1" applyAlignment="1">
      <alignment horizontal="left" vertical="center" wrapText="1"/>
    </xf>
    <xf numFmtId="4" fontId="53" fillId="0" borderId="4" xfId="0" applyNumberFormat="1" applyFont="1" applyFill="1" applyBorder="1" applyAlignment="1">
      <alignment horizontal="center" vertical="center" shrinkToFit="1"/>
    </xf>
    <xf numFmtId="0" fontId="43" fillId="0" borderId="27" xfId="0" applyFont="1" applyFill="1" applyBorder="1" applyAlignment="1">
      <alignment horizontal="center" vertical="center" wrapText="1"/>
    </xf>
    <xf numFmtId="4" fontId="43" fillId="0" borderId="4" xfId="0" applyNumberFormat="1" applyFont="1" applyFill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30" xfId="0" applyFont="1" applyBorder="1" applyAlignment="1">
      <alignment horizontal="center" vertical="center" wrapText="1"/>
    </xf>
    <xf numFmtId="0" fontId="43" fillId="0" borderId="29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43" fillId="0" borderId="30" xfId="0" applyFont="1" applyBorder="1" applyAlignment="1">
      <alignment horizontal="center" vertical="center" wrapText="1"/>
    </xf>
    <xf numFmtId="0" fontId="42" fillId="3" borderId="41" xfId="0" applyFont="1" applyFill="1" applyBorder="1" applyAlignment="1">
      <alignment horizontal="center" vertical="center" wrapText="1"/>
    </xf>
    <xf numFmtId="0" fontId="42" fillId="3" borderId="8" xfId="0" applyFont="1" applyFill="1" applyBorder="1" applyAlignment="1">
      <alignment horizontal="center" vertical="center" wrapText="1"/>
    </xf>
    <xf numFmtId="0" fontId="42" fillId="3" borderId="44" xfId="0" applyFont="1" applyFill="1" applyBorder="1" applyAlignment="1">
      <alignment horizontal="center" vertical="center" wrapText="1"/>
    </xf>
    <xf numFmtId="0" fontId="42" fillId="3" borderId="1" xfId="0" applyFont="1" applyFill="1" applyBorder="1" applyAlignment="1">
      <alignment horizontal="left" vertical="center" wrapText="1"/>
    </xf>
    <xf numFmtId="0" fontId="42" fillId="3" borderId="28" xfId="0" applyFont="1" applyFill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3" fillId="0" borderId="6" xfId="0" applyFont="1" applyBorder="1" applyAlignment="1">
      <alignment horizontal="left" vertical="center"/>
    </xf>
    <xf numFmtId="0" fontId="43" fillId="0" borderId="27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3" fillId="0" borderId="6" xfId="0" applyFont="1" applyBorder="1" applyAlignment="1">
      <alignment horizontal="left" vertical="center" wrapText="1"/>
    </xf>
    <xf numFmtId="0" fontId="26" fillId="0" borderId="24" xfId="0" applyFont="1" applyBorder="1" applyAlignment="1">
      <alignment horizontal="center"/>
    </xf>
    <xf numFmtId="0" fontId="26" fillId="0" borderId="25" xfId="0" applyFont="1" applyBorder="1" applyAlignment="1">
      <alignment horizontal="center"/>
    </xf>
    <xf numFmtId="0" fontId="41" fillId="0" borderId="27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7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7" fillId="0" borderId="37" xfId="0" applyFont="1" applyBorder="1" applyAlignment="1">
      <alignment horizontal="center" vertical="center" wrapText="1"/>
    </xf>
    <xf numFmtId="0" fontId="47" fillId="0" borderId="38" xfId="0" applyFont="1" applyBorder="1" applyAlignment="1">
      <alignment horizontal="center" vertical="center" wrapText="1"/>
    </xf>
    <xf numFmtId="0" fontId="46" fillId="0" borderId="35" xfId="0" applyFont="1" applyBorder="1" applyAlignment="1">
      <alignment horizontal="center"/>
    </xf>
    <xf numFmtId="0" fontId="46" fillId="0" borderId="36" xfId="0" applyFont="1" applyBorder="1" applyAlignment="1">
      <alignment horizontal="center"/>
    </xf>
    <xf numFmtId="0" fontId="39" fillId="0" borderId="27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40" fillId="0" borderId="6" xfId="0" applyFont="1" applyBorder="1" applyAlignment="1">
      <alignment horizontal="left" vertical="center" wrapText="1"/>
    </xf>
    <xf numFmtId="0" fontId="40" fillId="13" borderId="29" xfId="0" applyFont="1" applyFill="1" applyBorder="1" applyAlignment="1">
      <alignment horizontal="left" vertical="center" wrapText="1"/>
    </xf>
    <xf numFmtId="0" fontId="40" fillId="13" borderId="4" xfId="0" applyFont="1" applyFill="1" applyBorder="1" applyAlignment="1">
      <alignment horizontal="left" vertical="center" wrapText="1"/>
    </xf>
    <xf numFmtId="0" fontId="39" fillId="0" borderId="4" xfId="0" applyFont="1" applyBorder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38" fillId="0" borderId="39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39" fillId="0" borderId="40" xfId="0" applyFont="1" applyBorder="1" applyAlignment="1">
      <alignment horizontal="center" vertical="center"/>
    </xf>
    <xf numFmtId="14" fontId="39" fillId="0" borderId="4" xfId="0" applyNumberFormat="1" applyFont="1" applyBorder="1" applyAlignment="1">
      <alignment horizontal="center" vertical="center"/>
    </xf>
    <xf numFmtId="14" fontId="39" fillId="0" borderId="30" xfId="0" applyNumberFormat="1" applyFont="1" applyBorder="1" applyAlignment="1">
      <alignment horizontal="center" vertical="center"/>
    </xf>
    <xf numFmtId="0" fontId="40" fillId="0" borderId="29" xfId="0" applyFont="1" applyBorder="1" applyAlignment="1">
      <alignment horizontal="left" vertical="center"/>
    </xf>
    <xf numFmtId="0" fontId="40" fillId="0" borderId="4" xfId="0" applyFont="1" applyBorder="1" applyAlignment="1">
      <alignment horizontal="left" vertical="center"/>
    </xf>
    <xf numFmtId="0" fontId="39" fillId="0" borderId="29" xfId="0" applyFont="1" applyBorder="1" applyAlignment="1">
      <alignment horizontal="left" vertical="center"/>
    </xf>
    <xf numFmtId="0" fontId="39" fillId="0" borderId="4" xfId="0" applyFont="1" applyBorder="1" applyAlignment="1">
      <alignment horizontal="left" vertical="center"/>
    </xf>
    <xf numFmtId="2" fontId="39" fillId="0" borderId="4" xfId="0" applyNumberFormat="1" applyFont="1" applyBorder="1" applyAlignment="1">
      <alignment horizontal="center" vertical="center"/>
    </xf>
    <xf numFmtId="2" fontId="39" fillId="0" borderId="30" xfId="0" applyNumberFormat="1" applyFont="1" applyBorder="1" applyAlignment="1">
      <alignment horizontal="center" vertical="center"/>
    </xf>
    <xf numFmtId="0" fontId="39" fillId="3" borderId="5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39" fillId="3" borderId="6" xfId="0" applyFont="1" applyFill="1" applyBorder="1" applyAlignment="1">
      <alignment horizontal="center" vertical="center" wrapText="1"/>
    </xf>
    <xf numFmtId="2" fontId="40" fillId="3" borderId="5" xfId="2" applyNumberFormat="1" applyFont="1" applyFill="1" applyBorder="1" applyAlignment="1">
      <alignment horizontal="center" vertical="center" wrapText="1"/>
    </xf>
    <xf numFmtId="2" fontId="40" fillId="3" borderId="1" xfId="2" applyNumberFormat="1" applyFont="1" applyFill="1" applyBorder="1" applyAlignment="1">
      <alignment horizontal="center" vertical="center" wrapText="1"/>
    </xf>
    <xf numFmtId="2" fontId="40" fillId="3" borderId="6" xfId="2" applyNumberFormat="1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39" fillId="0" borderId="42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39" fillId="3" borderId="27" xfId="0" applyFont="1" applyFill="1" applyBorder="1" applyAlignment="1">
      <alignment horizontal="center" vertical="center" wrapText="1"/>
    </xf>
    <xf numFmtId="0" fontId="39" fillId="3" borderId="28" xfId="0" applyFont="1" applyFill="1" applyBorder="1" applyAlignment="1">
      <alignment horizontal="center" vertical="center" wrapText="1"/>
    </xf>
    <xf numFmtId="0" fontId="29" fillId="12" borderId="13" xfId="3" applyFont="1" applyFill="1" applyBorder="1" applyAlignment="1">
      <alignment horizontal="center" vertical="center" wrapText="1"/>
    </xf>
    <xf numFmtId="0" fontId="29" fillId="12" borderId="21" xfId="3" applyFont="1" applyFill="1" applyBorder="1" applyAlignment="1">
      <alignment horizontal="center" vertical="center" wrapText="1"/>
    </xf>
    <xf numFmtId="0" fontId="29" fillId="12" borderId="12" xfId="3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29" fillId="12" borderId="3" xfId="3" applyFont="1" applyFill="1" applyBorder="1" applyAlignment="1">
      <alignment horizontal="center" vertical="center" wrapText="1"/>
    </xf>
    <xf numFmtId="0" fontId="29" fillId="12" borderId="8" xfId="3" applyFont="1" applyFill="1" applyBorder="1" applyAlignment="1">
      <alignment horizontal="center" vertical="center" wrapText="1"/>
    </xf>
    <xf numFmtId="0" fontId="29" fillId="12" borderId="2" xfId="3" applyFont="1" applyFill="1" applyBorder="1" applyAlignment="1">
      <alignment horizontal="center" vertical="center" wrapText="1"/>
    </xf>
    <xf numFmtId="0" fontId="29" fillId="12" borderId="14" xfId="3" applyFont="1" applyFill="1" applyBorder="1" applyAlignment="1">
      <alignment horizontal="center" vertical="center" wrapText="1"/>
    </xf>
    <xf numFmtId="0" fontId="29" fillId="12" borderId="9" xfId="3" applyFont="1" applyFill="1" applyBorder="1" applyAlignment="1">
      <alignment horizontal="center" vertical="center" wrapText="1"/>
    </xf>
    <xf numFmtId="0" fontId="29" fillId="12" borderId="15" xfId="3" applyFont="1" applyFill="1" applyBorder="1" applyAlignment="1">
      <alignment horizontal="center" vertical="center" wrapText="1"/>
    </xf>
    <xf numFmtId="174" fontId="29" fillId="12" borderId="13" xfId="3" applyNumberFormat="1" applyFont="1" applyFill="1" applyBorder="1" applyAlignment="1">
      <alignment horizontal="center" vertical="center" wrapText="1"/>
    </xf>
    <xf numFmtId="0" fontId="29" fillId="12" borderId="4" xfId="3" applyFont="1" applyFill="1" applyBorder="1" applyAlignment="1">
      <alignment horizontal="center" vertical="center" wrapText="1"/>
    </xf>
    <xf numFmtId="0" fontId="29" fillId="12" borderId="13" xfId="3" applyFont="1" applyFill="1" applyBorder="1" applyAlignment="1">
      <alignment horizontal="left" vertical="center" wrapText="1"/>
    </xf>
    <xf numFmtId="0" fontId="29" fillId="12" borderId="12" xfId="3" applyFont="1" applyFill="1" applyBorder="1" applyAlignment="1">
      <alignment horizontal="left" vertical="center" wrapText="1"/>
    </xf>
    <xf numFmtId="0" fontId="33" fillId="12" borderId="5" xfId="3" applyFont="1" applyFill="1" applyBorder="1" applyAlignment="1">
      <alignment horizontal="center" vertical="center"/>
    </xf>
    <xf numFmtId="0" fontId="33" fillId="12" borderId="1" xfId="3" applyFont="1" applyFill="1" applyBorder="1" applyAlignment="1">
      <alignment horizontal="center" vertical="center"/>
    </xf>
    <xf numFmtId="0" fontId="33" fillId="12" borderId="6" xfId="3" applyFont="1" applyFill="1" applyBorder="1" applyAlignment="1">
      <alignment horizontal="center" vertical="center"/>
    </xf>
    <xf numFmtId="0" fontId="29" fillId="12" borderId="4" xfId="3" applyFont="1" applyFill="1" applyBorder="1" applyAlignment="1">
      <alignment vertical="center" wrapText="1"/>
    </xf>
    <xf numFmtId="0" fontId="29" fillId="12" borderId="4" xfId="3" applyFont="1" applyFill="1" applyBorder="1" applyAlignment="1">
      <alignment horizontal="left" vertical="center"/>
    </xf>
    <xf numFmtId="0" fontId="30" fillId="12" borderId="5" xfId="3" applyFont="1" applyFill="1" applyBorder="1" applyAlignment="1">
      <alignment horizontal="left" vertical="center" wrapText="1"/>
    </xf>
    <xf numFmtId="0" fontId="30" fillId="12" borderId="6" xfId="3" applyFont="1" applyFill="1" applyBorder="1" applyAlignment="1">
      <alignment horizontal="left" vertical="center" wrapText="1"/>
    </xf>
    <xf numFmtId="0" fontId="30" fillId="0" borderId="0" xfId="65" applyFont="1" applyAlignment="1">
      <alignment horizontal="center" vertical="center"/>
    </xf>
    <xf numFmtId="0" fontId="26" fillId="0" borderId="0" xfId="65" applyFont="1" applyAlignment="1">
      <alignment horizontal="center" vertical="center"/>
    </xf>
    <xf numFmtId="0" fontId="26" fillId="0" borderId="0" xfId="65" applyFont="1" applyAlignment="1">
      <alignment horizontal="left" vertical="center" wrapText="1"/>
    </xf>
    <xf numFmtId="4" fontId="31" fillId="0" borderId="4" xfId="65" applyNumberFormat="1" applyFont="1" applyBorder="1" applyAlignment="1">
      <alignment horizontal="center" vertical="center" wrapText="1"/>
    </xf>
    <xf numFmtId="4" fontId="45" fillId="3" borderId="1" xfId="65" applyNumberFormat="1" applyFont="1" applyFill="1" applyBorder="1" applyAlignment="1">
      <alignment horizontal="center" vertical="center" wrapText="1"/>
    </xf>
    <xf numFmtId="4" fontId="45" fillId="3" borderId="6" xfId="65" applyNumberFormat="1" applyFont="1" applyFill="1" applyBorder="1" applyAlignment="1">
      <alignment horizontal="center" vertical="center" wrapText="1"/>
    </xf>
    <xf numFmtId="0" fontId="50" fillId="0" borderId="0" xfId="65" applyFont="1" applyAlignment="1">
      <alignment horizontal="left" vertical="center" wrapText="1"/>
    </xf>
    <xf numFmtId="0" fontId="45" fillId="0" borderId="0" xfId="65" applyFont="1" applyAlignment="1">
      <alignment horizontal="left" vertical="center" wrapText="1"/>
    </xf>
    <xf numFmtId="0" fontId="45" fillId="0" borderId="5" xfId="65" applyFont="1" applyBorder="1" applyAlignment="1">
      <alignment horizontal="center" vertical="center" wrapText="1"/>
    </xf>
    <xf numFmtId="0" fontId="45" fillId="0" borderId="6" xfId="65" applyFont="1" applyBorder="1" applyAlignment="1">
      <alignment horizontal="center" vertical="center" wrapText="1"/>
    </xf>
    <xf numFmtId="0" fontId="26" fillId="0" borderId="3" xfId="65" applyFont="1" applyBorder="1" applyAlignment="1">
      <alignment horizontal="center"/>
    </xf>
    <xf numFmtId="0" fontId="26" fillId="0" borderId="8" xfId="65" applyFont="1" applyBorder="1" applyAlignment="1">
      <alignment horizontal="center"/>
    </xf>
    <xf numFmtId="0" fontId="27" fillId="0" borderId="8" xfId="65" applyFont="1" applyBorder="1" applyAlignment="1">
      <alignment horizontal="center" vertical="center" wrapText="1"/>
    </xf>
    <xf numFmtId="0" fontId="27" fillId="0" borderId="2" xfId="65" applyFont="1" applyBorder="1" applyAlignment="1">
      <alignment horizontal="center" vertical="center" wrapText="1"/>
    </xf>
    <xf numFmtId="0" fontId="33" fillId="0" borderId="5" xfId="65" applyFont="1" applyBorder="1" applyAlignment="1">
      <alignment horizontal="center" vertical="center"/>
    </xf>
    <xf numFmtId="0" fontId="27" fillId="0" borderId="1" xfId="65" applyFont="1" applyBorder="1" applyAlignment="1">
      <alignment horizontal="center" vertical="center"/>
    </xf>
    <xf numFmtId="0" fontId="27" fillId="0" borderId="6" xfId="65" applyFont="1" applyBorder="1" applyAlignment="1">
      <alignment horizontal="center" vertical="center"/>
    </xf>
    <xf numFmtId="0" fontId="45" fillId="0" borderId="5" xfId="65" applyFont="1" applyBorder="1" applyAlignment="1">
      <alignment horizontal="left" vertical="center"/>
    </xf>
    <xf numFmtId="0" fontId="45" fillId="0" borderId="1" xfId="65" applyFont="1" applyBorder="1" applyAlignment="1">
      <alignment horizontal="left" vertical="center"/>
    </xf>
    <xf numFmtId="0" fontId="45" fillId="0" borderId="5" xfId="65" applyFont="1" applyBorder="1" applyAlignment="1">
      <alignment horizontal="center" vertical="center"/>
    </xf>
    <xf numFmtId="0" fontId="45" fillId="0" borderId="1" xfId="65" applyFont="1" applyBorder="1" applyAlignment="1">
      <alignment horizontal="center" vertical="center"/>
    </xf>
    <xf numFmtId="0" fontId="31" fillId="0" borderId="5" xfId="65" applyFont="1" applyBorder="1" applyAlignment="1">
      <alignment horizontal="left" vertical="center" wrapText="1"/>
    </xf>
    <xf numFmtId="0" fontId="31" fillId="0" borderId="1" xfId="65" applyFont="1" applyBorder="1" applyAlignment="1">
      <alignment horizontal="left" vertical="center" wrapText="1"/>
    </xf>
    <xf numFmtId="0" fontId="31" fillId="0" borderId="6" xfId="65" applyFont="1" applyBorder="1" applyAlignment="1">
      <alignment horizontal="left" vertical="center" wrapText="1"/>
    </xf>
    <xf numFmtId="0" fontId="31" fillId="0" borderId="4" xfId="65" applyFont="1" applyBorder="1" applyAlignment="1">
      <alignment horizontal="left" vertical="center" wrapText="1"/>
    </xf>
    <xf numFmtId="0" fontId="31" fillId="0" borderId="4" xfId="65" applyFont="1" applyBorder="1" applyAlignment="1">
      <alignment horizontal="left" vertical="center"/>
    </xf>
    <xf numFmtId="0" fontId="45" fillId="0" borderId="4" xfId="65" applyFont="1" applyBorder="1" applyAlignment="1">
      <alignment horizontal="center" vertical="center"/>
    </xf>
    <xf numFmtId="0" fontId="31" fillId="13" borderId="5" xfId="65" applyFont="1" applyFill="1" applyBorder="1" applyAlignment="1">
      <alignment horizontal="left" vertical="center" wrapText="1"/>
    </xf>
    <xf numFmtId="0" fontId="31" fillId="13" borderId="1" xfId="65" applyFont="1" applyFill="1" applyBorder="1" applyAlignment="1">
      <alignment horizontal="left" vertical="center" wrapText="1"/>
    </xf>
    <xf numFmtId="0" fontId="31" fillId="13" borderId="6" xfId="65" applyFont="1" applyFill="1" applyBorder="1" applyAlignment="1">
      <alignment horizontal="left" vertical="center" wrapText="1"/>
    </xf>
    <xf numFmtId="0" fontId="45" fillId="0" borderId="6" xfId="65" applyFont="1" applyBorder="1" applyAlignment="1">
      <alignment horizontal="center" vertical="center"/>
    </xf>
    <xf numFmtId="0" fontId="29" fillId="0" borderId="4" xfId="65" applyFont="1" applyBorder="1" applyAlignment="1">
      <alignment horizontal="center" vertical="center" wrapText="1"/>
    </xf>
    <xf numFmtId="0" fontId="31" fillId="0" borderId="27" xfId="65" applyFont="1" applyBorder="1" applyAlignment="1">
      <alignment horizontal="left" vertical="center" wrapText="1"/>
    </xf>
    <xf numFmtId="0" fontId="31" fillId="0" borderId="28" xfId="65" applyFont="1" applyBorder="1" applyAlignment="1">
      <alignment horizontal="left" vertical="center" wrapText="1"/>
    </xf>
    <xf numFmtId="0" fontId="26" fillId="0" borderId="24" xfId="65" applyFont="1" applyBorder="1" applyAlignment="1">
      <alignment horizontal="center"/>
    </xf>
    <xf numFmtId="0" fontId="26" fillId="0" borderId="25" xfId="65" applyFont="1" applyBorder="1" applyAlignment="1">
      <alignment horizontal="center"/>
    </xf>
    <xf numFmtId="0" fontId="27" fillId="0" borderId="25" xfId="65" applyFont="1" applyBorder="1" applyAlignment="1">
      <alignment horizontal="center" vertical="center" wrapText="1"/>
    </xf>
    <xf numFmtId="0" fontId="27" fillId="0" borderId="26" xfId="65" applyFont="1" applyBorder="1" applyAlignment="1">
      <alignment horizontal="center" vertical="center" wrapText="1"/>
    </xf>
    <xf numFmtId="0" fontId="33" fillId="0" borderId="27" xfId="65" applyFont="1" applyBorder="1" applyAlignment="1">
      <alignment horizontal="center" vertical="center"/>
    </xf>
    <xf numFmtId="0" fontId="27" fillId="0" borderId="28" xfId="65" applyFont="1" applyBorder="1" applyAlignment="1">
      <alignment horizontal="center" vertical="center"/>
    </xf>
    <xf numFmtId="0" fontId="45" fillId="0" borderId="27" xfId="65" applyFont="1" applyBorder="1" applyAlignment="1">
      <alignment horizontal="left" vertical="center"/>
    </xf>
    <xf numFmtId="0" fontId="45" fillId="0" borderId="6" xfId="65" applyFont="1" applyBorder="1" applyAlignment="1">
      <alignment horizontal="left" vertical="center"/>
    </xf>
    <xf numFmtId="0" fontId="45" fillId="0" borderId="28" xfId="65" applyFont="1" applyBorder="1" applyAlignment="1">
      <alignment horizontal="center" vertical="center"/>
    </xf>
    <xf numFmtId="0" fontId="31" fillId="13" borderId="27" xfId="65" applyFont="1" applyFill="1" applyBorder="1" applyAlignment="1">
      <alignment horizontal="left" vertical="center" wrapText="1"/>
    </xf>
    <xf numFmtId="0" fontId="31" fillId="13" borderId="28" xfId="65" applyFont="1" applyFill="1" applyBorder="1" applyAlignment="1">
      <alignment horizontal="left" vertical="center" wrapText="1"/>
    </xf>
    <xf numFmtId="0" fontId="45" fillId="0" borderId="28" xfId="65" applyFont="1" applyBorder="1" applyAlignment="1">
      <alignment horizontal="center" vertical="center" wrapText="1"/>
    </xf>
    <xf numFmtId="0" fontId="45" fillId="3" borderId="27" xfId="65" applyFont="1" applyFill="1" applyBorder="1" applyAlignment="1">
      <alignment horizontal="left" vertical="center" wrapText="1"/>
    </xf>
    <xf numFmtId="0" fontId="45" fillId="3" borderId="1" xfId="65" applyFont="1" applyFill="1" applyBorder="1" applyAlignment="1">
      <alignment horizontal="left" vertical="center" wrapText="1"/>
    </xf>
    <xf numFmtId="174" fontId="45" fillId="3" borderId="4" xfId="65" applyNumberFormat="1" applyFont="1" applyFill="1" applyBorder="1" applyAlignment="1">
      <alignment horizontal="center" vertical="center" wrapText="1"/>
    </xf>
    <xf numFmtId="0" fontId="45" fillId="3" borderId="30" xfId="65" applyFont="1" applyFill="1" applyBorder="1" applyAlignment="1">
      <alignment horizontal="center" vertical="center" wrapText="1"/>
    </xf>
    <xf numFmtId="0" fontId="29" fillId="0" borderId="27" xfId="65" applyFont="1" applyBorder="1" applyAlignment="1">
      <alignment horizontal="center" vertical="center" wrapText="1"/>
    </xf>
    <xf numFmtId="0" fontId="29" fillId="0" borderId="1" xfId="65" applyFont="1" applyBorder="1" applyAlignment="1">
      <alignment horizontal="center" vertical="center" wrapText="1"/>
    </xf>
    <xf numFmtId="0" fontId="29" fillId="0" borderId="6" xfId="65" applyFont="1" applyBorder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</cellXfs>
  <cellStyles count="68">
    <cellStyle name="60% - Accent1" xfId="8"/>
    <cellStyle name="Accent1" xfId="9"/>
    <cellStyle name="Check Cell" xfId="10"/>
    <cellStyle name="Data" xfId="11"/>
    <cellStyle name="Euro" xfId="12"/>
    <cellStyle name="Excel Built-in Normal" xfId="13"/>
    <cellStyle name="Excel Built-in Normal 1" xfId="14"/>
    <cellStyle name="Excel_BuiltIn_Comma" xfId="15"/>
    <cellStyle name="Fixo" xfId="16"/>
    <cellStyle name="Good" xfId="17"/>
    <cellStyle name="HEADER" xfId="18"/>
    <cellStyle name="Input" xfId="19"/>
    <cellStyle name="Linked Cell" xfId="20"/>
    <cellStyle name="Milliers [0]_after_discount" xfId="21"/>
    <cellStyle name="Milliers_after_discount" xfId="22"/>
    <cellStyle name="Model" xfId="23"/>
    <cellStyle name="Moeda" xfId="64" builtinId="4"/>
    <cellStyle name="Moeda 2" xfId="24"/>
    <cellStyle name="Moeda 3" xfId="25"/>
    <cellStyle name="Monétaire [0]_after_discount" xfId="26"/>
    <cellStyle name="Monétaire_after_discount" xfId="27"/>
    <cellStyle name="Neutral" xfId="28"/>
    <cellStyle name="Normal" xfId="0" builtinId="0"/>
    <cellStyle name="Normal 10" xfId="65"/>
    <cellStyle name="Normal 2" xfId="3"/>
    <cellStyle name="Normal 2 2" xfId="29"/>
    <cellStyle name="Normal 2 2 2" xfId="62"/>
    <cellStyle name="Normal 2 3" xfId="61"/>
    <cellStyle name="Normal 3" xfId="30"/>
    <cellStyle name="Normal 4" xfId="31"/>
    <cellStyle name="Note" xfId="32"/>
    <cellStyle name="Œ…‹æØ‚è [0.00]_COST_SUM" xfId="33"/>
    <cellStyle name="Œ…‹æØ‚è_COST_SUM" xfId="34"/>
    <cellStyle name="Percentual" xfId="35"/>
    <cellStyle name="Ponto" xfId="36"/>
    <cellStyle name="Porcentagem" xfId="1" builtinId="5"/>
    <cellStyle name="Porcentagem 2" xfId="37"/>
    <cellStyle name="Porcentagem 2 2" xfId="5"/>
    <cellStyle name="Porcentagem 2 2 2" xfId="67"/>
    <cellStyle name="Porcentagem 2 3" xfId="66"/>
    <cellStyle name="Porcentagem 3" xfId="38"/>
    <cellStyle name="Porcentagem 3 2" xfId="39"/>
    <cellStyle name="Porcentagem 4" xfId="40"/>
    <cellStyle name="Porcentagem 5" xfId="41"/>
    <cellStyle name="Separador de m" xfId="42"/>
    <cellStyle name="Separador de milhares 2" xfId="4"/>
    <cellStyle name="Separador de milhares 2 2" xfId="7"/>
    <cellStyle name="Separador de milhares 3" xfId="6"/>
    <cellStyle name="Separador de milhares 3 2" xfId="43"/>
    <cellStyle name="Separador de milhares 4" xfId="44"/>
    <cellStyle name="Separador de milhares 5" xfId="45"/>
    <cellStyle name="Separador de milhares 6" xfId="46"/>
    <cellStyle name="Separador de milhares 6 2" xfId="47"/>
    <cellStyle name="Separador de milhares 7" xfId="48"/>
    <cellStyle name="subhead" xfId="49"/>
    <cellStyle name="SUBTIT" xfId="50"/>
    <cellStyle name="SUBTIT 2" xfId="51"/>
    <cellStyle name="Título 1 1" xfId="52"/>
    <cellStyle name="Titulo1" xfId="53"/>
    <cellStyle name="Titulo2" xfId="54"/>
    <cellStyle name="Vírgula" xfId="2" builtinId="3"/>
    <cellStyle name="Vírgula 2" xfId="55"/>
    <cellStyle name="Vírgula 2 2" xfId="56"/>
    <cellStyle name="Vírgula 3" xfId="57"/>
    <cellStyle name="Vírgula 4" xfId="58"/>
    <cellStyle name="Vírgula 5" xfId="59"/>
    <cellStyle name="Vírgula 6" xfId="63"/>
    <cellStyle name="Warning Text" xfId="6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380999</xdr:colOff>
      <xdr:row>0</xdr:row>
      <xdr:rowOff>71437</xdr:rowOff>
    </xdr:from>
    <xdr:to>
      <xdr:col>2</xdr:col>
      <xdr:colOff>687160</xdr:colOff>
      <xdr:row>0</xdr:row>
      <xdr:rowOff>1091973</xdr:rowOff>
    </xdr:to>
    <xdr:pic>
      <xdr:nvPicPr>
        <xdr:cNvPr id="4" name="Imagem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79" t="21739" r="13393" b="-5435"/>
        <a:stretch/>
      </xdr:blipFill>
      <xdr:spPr bwMode="auto">
        <a:xfrm>
          <a:off x="1131093" y="71437"/>
          <a:ext cx="1306286" cy="10205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54428</xdr:colOff>
      <xdr:row>0</xdr:row>
      <xdr:rowOff>81642</xdr:rowOff>
    </xdr:from>
    <xdr:to>
      <xdr:col>2</xdr:col>
      <xdr:colOff>1360714</xdr:colOff>
      <xdr:row>0</xdr:row>
      <xdr:rowOff>1102178</xdr:rowOff>
    </xdr:to>
    <xdr:pic>
      <xdr:nvPicPr>
        <xdr:cNvPr id="4" name="Imagem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79" t="21739" r="13393" b="-5435"/>
        <a:stretch/>
      </xdr:blipFill>
      <xdr:spPr bwMode="auto">
        <a:xfrm>
          <a:off x="2054678" y="81642"/>
          <a:ext cx="1306286" cy="10205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projetos\Meus%20documentos\Planilhas\OR&#199;AMENTO%202.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UMOS"/>
      <sheetName val="COMPOS."/>
      <sheetName val="ORÇAMENTO"/>
      <sheetName val="CONCRETO FUNDAÇÃO"/>
      <sheetName val="CONCRETO ESTRUTURA"/>
      <sheetName val="PARETO  |  ABC"/>
      <sheetName val="GRÁFICO"/>
    </sheetNames>
    <sheetDataSet>
      <sheetData sheetId="0">
        <row r="8">
          <cell r="G8">
            <v>2.89</v>
          </cell>
        </row>
        <row r="11">
          <cell r="B11" t="str">
            <v xml:space="preserve">  Pedreiro de acabamento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showZeros="0" zoomScale="80" zoomScaleNormal="80" zoomScaleSheetLayoutView="100" workbookViewId="0">
      <selection activeCell="A5" sqref="A5:D5"/>
    </sheetView>
  </sheetViews>
  <sheetFormatPr defaultColWidth="9.140625" defaultRowHeight="12.75"/>
  <cols>
    <col min="1" max="1" width="11.28515625" style="1" customWidth="1"/>
    <col min="2" max="2" width="15" style="191" customWidth="1"/>
    <col min="3" max="3" width="60.7109375" style="1" customWidth="1"/>
    <col min="4" max="4" width="19.7109375" style="1" customWidth="1"/>
    <col min="5" max="5" width="53.140625" style="1" customWidth="1"/>
    <col min="6" max="6" width="58.28515625" style="2" customWidth="1"/>
    <col min="7" max="7" width="9" style="1" customWidth="1"/>
    <col min="8" max="16384" width="9.140625" style="1"/>
  </cols>
  <sheetData>
    <row r="1" spans="1:6" ht="87" customHeight="1">
      <c r="A1" s="263"/>
      <c r="B1" s="264"/>
      <c r="C1" s="378" t="s">
        <v>147</v>
      </c>
      <c r="D1" s="378"/>
      <c r="E1" s="378"/>
      <c r="F1" s="151"/>
    </row>
    <row r="2" spans="1:6" s="6" customFormat="1" ht="20.100000000000001" customHeight="1">
      <c r="A2" s="265" t="s">
        <v>27</v>
      </c>
      <c r="B2" s="266"/>
      <c r="C2" s="266"/>
      <c r="D2" s="266"/>
      <c r="E2" s="266"/>
      <c r="F2" s="267"/>
    </row>
    <row r="3" spans="1:6" s="7" customFormat="1" ht="20.100000000000001" customHeight="1">
      <c r="A3" s="268" t="s">
        <v>108</v>
      </c>
      <c r="B3" s="269"/>
      <c r="C3" s="269"/>
      <c r="D3" s="269"/>
      <c r="E3" s="56"/>
      <c r="F3" s="152"/>
    </row>
    <row r="4" spans="1:6" s="7" customFormat="1" ht="20.100000000000001" customHeight="1">
      <c r="A4" s="257" t="s">
        <v>82</v>
      </c>
      <c r="B4" s="258"/>
      <c r="C4" s="258"/>
      <c r="D4" s="259"/>
      <c r="E4" s="57" t="s">
        <v>62</v>
      </c>
      <c r="F4" s="153" t="s">
        <v>35</v>
      </c>
    </row>
    <row r="5" spans="1:6" s="7" customFormat="1" ht="39.950000000000003" customHeight="1">
      <c r="A5" s="260" t="s">
        <v>135</v>
      </c>
      <c r="B5" s="261"/>
      <c r="C5" s="261"/>
      <c r="D5" s="262"/>
      <c r="E5" s="58" t="s">
        <v>22</v>
      </c>
      <c r="F5" s="154">
        <v>45407</v>
      </c>
    </row>
    <row r="6" spans="1:6" ht="21.75" customHeight="1">
      <c r="A6" s="246"/>
      <c r="B6" s="247"/>
      <c r="C6" s="247"/>
      <c r="D6" s="247"/>
      <c r="E6" s="247"/>
      <c r="F6" s="248"/>
    </row>
    <row r="7" spans="1:6" s="5" customFormat="1" ht="35.1" customHeight="1">
      <c r="A7" s="155" t="s">
        <v>0</v>
      </c>
      <c r="B7" s="59" t="s">
        <v>29</v>
      </c>
      <c r="C7" s="59" t="s">
        <v>30</v>
      </c>
      <c r="D7" s="59" t="s">
        <v>2</v>
      </c>
      <c r="E7" s="59" t="s">
        <v>1</v>
      </c>
      <c r="F7" s="156" t="s">
        <v>39</v>
      </c>
    </row>
    <row r="8" spans="1:6" s="5" customFormat="1" ht="20.100000000000001" customHeight="1">
      <c r="A8" s="157" t="s">
        <v>24</v>
      </c>
      <c r="B8" s="60"/>
      <c r="C8" s="61" t="s">
        <v>10</v>
      </c>
      <c r="D8" s="62"/>
      <c r="E8" s="63"/>
      <c r="F8" s="158"/>
    </row>
    <row r="9" spans="1:6" s="73" customFormat="1" ht="141" customHeight="1">
      <c r="A9" s="159" t="s">
        <v>7</v>
      </c>
      <c r="B9" s="175" t="s">
        <v>43</v>
      </c>
      <c r="C9" s="176" t="s">
        <v>44</v>
      </c>
      <c r="D9" s="70" t="s">
        <v>9</v>
      </c>
      <c r="E9" s="177">
        <v>1</v>
      </c>
      <c r="F9" s="178" t="s">
        <v>40</v>
      </c>
    </row>
    <row r="10" spans="1:6" s="73" customFormat="1" ht="20.100000000000001" customHeight="1">
      <c r="A10" s="157" t="s">
        <v>25</v>
      </c>
      <c r="B10" s="60"/>
      <c r="C10" s="61" t="s">
        <v>129</v>
      </c>
      <c r="D10" s="62"/>
      <c r="E10" s="63"/>
      <c r="F10" s="158"/>
    </row>
    <row r="11" spans="1:6" s="73" customFormat="1" ht="57">
      <c r="A11" s="241" t="s">
        <v>8</v>
      </c>
      <c r="B11" s="238" t="s">
        <v>120</v>
      </c>
      <c r="C11" s="239" t="s">
        <v>121</v>
      </c>
      <c r="D11" s="238" t="s">
        <v>122</v>
      </c>
      <c r="E11" s="242">
        <f>E12/2.4</f>
        <v>416.66666666666669</v>
      </c>
      <c r="F11" s="242" t="s">
        <v>136</v>
      </c>
    </row>
    <row r="12" spans="1:6" s="73" customFormat="1" ht="42.75">
      <c r="A12" s="241" t="s">
        <v>126</v>
      </c>
      <c r="B12" s="238" t="s">
        <v>123</v>
      </c>
      <c r="C12" s="239" t="s">
        <v>124</v>
      </c>
      <c r="D12" s="238" t="s">
        <v>125</v>
      </c>
      <c r="E12" s="242">
        <v>1000</v>
      </c>
      <c r="F12" s="242" t="s">
        <v>138</v>
      </c>
    </row>
    <row r="13" spans="1:6" s="73" customFormat="1" ht="36" customHeight="1">
      <c r="A13" s="235" t="s">
        <v>127</v>
      </c>
      <c r="B13" s="71" t="s">
        <v>47</v>
      </c>
      <c r="C13" s="111" t="s">
        <v>63</v>
      </c>
      <c r="D13" s="71" t="s">
        <v>54</v>
      </c>
      <c r="E13" s="177">
        <f>E12*45</f>
        <v>45000</v>
      </c>
      <c r="F13" s="178" t="s">
        <v>137</v>
      </c>
    </row>
    <row r="14" spans="1:6" s="5" customFormat="1" ht="28.15" customHeight="1">
      <c r="A14" s="157" t="s">
        <v>26</v>
      </c>
      <c r="B14" s="60"/>
      <c r="C14" s="255" t="s">
        <v>86</v>
      </c>
      <c r="D14" s="255"/>
      <c r="E14" s="255"/>
      <c r="F14" s="256"/>
    </row>
    <row r="15" spans="1:6" s="5" customFormat="1" ht="20.100000000000001" customHeight="1">
      <c r="A15" s="252" t="s">
        <v>87</v>
      </c>
      <c r="B15" s="253"/>
      <c r="C15" s="253"/>
      <c r="D15" s="253"/>
      <c r="E15" s="253"/>
      <c r="F15" s="254"/>
    </row>
    <row r="16" spans="1:6" s="73" customFormat="1" ht="42" customHeight="1">
      <c r="A16" s="159" t="s">
        <v>50</v>
      </c>
      <c r="B16" s="180" t="s">
        <v>131</v>
      </c>
      <c r="C16" s="181" t="s">
        <v>130</v>
      </c>
      <c r="D16" s="179" t="s">
        <v>54</v>
      </c>
      <c r="E16" s="177">
        <f>ROUND(E17*0.0005*45,2)</f>
        <v>1170</v>
      </c>
      <c r="F16" s="178" t="s">
        <v>139</v>
      </c>
    </row>
    <row r="17" spans="1:6" s="73" customFormat="1" ht="42.75">
      <c r="A17" s="159" t="s">
        <v>51</v>
      </c>
      <c r="B17" s="184" t="s">
        <v>48</v>
      </c>
      <c r="C17" s="182" t="s">
        <v>64</v>
      </c>
      <c r="D17" s="179" t="s">
        <v>55</v>
      </c>
      <c r="E17" s="177">
        <f>8000*6.5</f>
        <v>52000</v>
      </c>
      <c r="F17" s="178" t="s">
        <v>140</v>
      </c>
    </row>
    <row r="18" spans="1:6" s="73" customFormat="1" ht="52.9" customHeight="1">
      <c r="A18" s="159" t="s">
        <v>52</v>
      </c>
      <c r="B18" s="70" t="s">
        <v>133</v>
      </c>
      <c r="C18" s="176" t="s">
        <v>132</v>
      </c>
      <c r="D18" s="70" t="s">
        <v>56</v>
      </c>
      <c r="E18" s="177">
        <f>ROUND(E19*45,2)</f>
        <v>46800</v>
      </c>
      <c r="F18" s="183" t="s">
        <v>142</v>
      </c>
    </row>
    <row r="19" spans="1:6" s="73" customFormat="1" ht="63.75" customHeight="1">
      <c r="A19" s="159" t="s">
        <v>53</v>
      </c>
      <c r="B19" s="70" t="s">
        <v>49</v>
      </c>
      <c r="C19" s="176" t="s">
        <v>46</v>
      </c>
      <c r="D19" s="179" t="s">
        <v>57</v>
      </c>
      <c r="E19" s="177">
        <f>ROUND(E17*0.02,2)</f>
        <v>1040</v>
      </c>
      <c r="F19" s="183" t="s">
        <v>141</v>
      </c>
    </row>
    <row r="20" spans="1:6" s="73" customFormat="1" ht="20.100000000000001" customHeight="1">
      <c r="A20" s="252" t="s">
        <v>88</v>
      </c>
      <c r="B20" s="253"/>
      <c r="C20" s="253"/>
      <c r="D20" s="253"/>
      <c r="E20" s="253"/>
      <c r="F20" s="254"/>
    </row>
    <row r="21" spans="1:6" s="73" customFormat="1" ht="53.25" customHeight="1">
      <c r="A21" s="159" t="s">
        <v>89</v>
      </c>
      <c r="B21" s="180" t="s">
        <v>131</v>
      </c>
      <c r="C21" s="181" t="s">
        <v>130</v>
      </c>
      <c r="D21" s="179" t="s">
        <v>54</v>
      </c>
      <c r="E21" s="177">
        <f>ROUND(E22*0.0005*45,2)</f>
        <v>1170</v>
      </c>
      <c r="F21" s="178" t="s">
        <v>139</v>
      </c>
    </row>
    <row r="22" spans="1:6" s="73" customFormat="1" ht="42.75">
      <c r="A22" s="159" t="s">
        <v>90</v>
      </c>
      <c r="B22" s="184" t="s">
        <v>48</v>
      </c>
      <c r="C22" s="185" t="s">
        <v>64</v>
      </c>
      <c r="D22" s="179" t="s">
        <v>55</v>
      </c>
      <c r="E22" s="177">
        <v>52000</v>
      </c>
      <c r="F22" s="178" t="s">
        <v>143</v>
      </c>
    </row>
    <row r="23" spans="1:6" s="73" customFormat="1" ht="60.6" customHeight="1">
      <c r="A23" s="159" t="s">
        <v>91</v>
      </c>
      <c r="B23" s="243" t="s">
        <v>133</v>
      </c>
      <c r="C23" s="176" t="s">
        <v>132</v>
      </c>
      <c r="D23" s="70" t="s">
        <v>56</v>
      </c>
      <c r="E23" s="177">
        <f>ROUND(E24*45,2)</f>
        <v>70200</v>
      </c>
      <c r="F23" s="183" t="s">
        <v>145</v>
      </c>
    </row>
    <row r="24" spans="1:6" s="73" customFormat="1" ht="63.75" customHeight="1">
      <c r="A24" s="159" t="s">
        <v>92</v>
      </c>
      <c r="B24" s="70" t="s">
        <v>49</v>
      </c>
      <c r="C24" s="176" t="s">
        <v>46</v>
      </c>
      <c r="D24" s="179" t="s">
        <v>57</v>
      </c>
      <c r="E24" s="177">
        <f>ROUND(E22*0.03,2)</f>
        <v>1560</v>
      </c>
      <c r="F24" s="183" t="s">
        <v>144</v>
      </c>
    </row>
    <row r="25" spans="1:6" s="73" customFormat="1" ht="62.45" hidden="1" customHeight="1">
      <c r="A25" s="186" t="s">
        <v>93</v>
      </c>
      <c r="B25" s="180" t="s">
        <v>58</v>
      </c>
      <c r="C25" s="187" t="s">
        <v>65</v>
      </c>
      <c r="D25" s="70" t="s">
        <v>55</v>
      </c>
      <c r="E25" s="177">
        <f>ROUND(10*(0.6*0.6),2)</f>
        <v>3.6</v>
      </c>
      <c r="F25" s="178" t="s">
        <v>96</v>
      </c>
    </row>
    <row r="26" spans="1:6" s="5" customFormat="1" ht="9.9499999999999993" customHeight="1">
      <c r="A26" s="249"/>
      <c r="B26" s="250"/>
      <c r="C26" s="250"/>
      <c r="D26" s="250"/>
      <c r="E26" s="250"/>
      <c r="F26" s="251"/>
    </row>
    <row r="27" spans="1:6" ht="14.25" customHeight="1">
      <c r="A27" s="160"/>
      <c r="B27" s="161"/>
      <c r="C27" s="161"/>
      <c r="D27" s="161"/>
      <c r="E27" s="161"/>
      <c r="F27" s="162"/>
    </row>
    <row r="28" spans="1:6" ht="11.25" customHeight="1">
      <c r="A28" s="163"/>
      <c r="B28" s="188"/>
      <c r="C28" s="164"/>
      <c r="D28" s="164"/>
      <c r="E28" s="164"/>
      <c r="F28" s="165"/>
    </row>
    <row r="29" spans="1:6" ht="11.25" customHeight="1">
      <c r="A29" s="163"/>
      <c r="B29" s="170"/>
      <c r="C29" s="64"/>
      <c r="D29" s="167"/>
      <c r="E29" s="164"/>
      <c r="F29" s="168"/>
    </row>
    <row r="30" spans="1:6" s="4" customFormat="1" ht="15">
      <c r="A30" s="163"/>
      <c r="B30" s="170"/>
      <c r="C30" s="232" t="s">
        <v>113</v>
      </c>
      <c r="D30" s="167"/>
      <c r="E30" s="244"/>
      <c r="F30" s="245"/>
    </row>
    <row r="31" spans="1:6" s="4" customFormat="1" ht="14.25">
      <c r="A31" s="169"/>
      <c r="B31" s="170"/>
      <c r="C31" s="170" t="s">
        <v>60</v>
      </c>
      <c r="D31" s="166"/>
      <c r="E31" s="170"/>
      <c r="F31" s="171"/>
    </row>
    <row r="32" spans="1:6" ht="14.25">
      <c r="A32" s="169"/>
      <c r="B32" s="170"/>
      <c r="C32" s="170" t="s">
        <v>114</v>
      </c>
      <c r="D32" s="166"/>
      <c r="E32" s="166"/>
      <c r="F32" s="171"/>
    </row>
    <row r="33" spans="1:6" ht="14.25">
      <c r="A33" s="169"/>
      <c r="B33" s="170"/>
      <c r="C33" s="166"/>
      <c r="D33" s="166"/>
      <c r="E33" s="166"/>
      <c r="F33" s="171"/>
    </row>
    <row r="34" spans="1:6" ht="14.25">
      <c r="A34" s="169"/>
      <c r="B34" s="170"/>
      <c r="C34" s="166"/>
      <c r="D34" s="166"/>
      <c r="E34" s="166"/>
      <c r="F34" s="171"/>
    </row>
    <row r="35" spans="1:6" ht="11.25" customHeight="1">
      <c r="A35" s="163"/>
      <c r="B35" s="170"/>
      <c r="C35" s="64"/>
      <c r="D35" s="164"/>
      <c r="E35" s="244"/>
      <c r="F35" s="245"/>
    </row>
    <row r="36" spans="1:6" s="4" customFormat="1" ht="15">
      <c r="A36" s="163"/>
      <c r="B36" s="170"/>
      <c r="C36" s="232" t="s">
        <v>115</v>
      </c>
      <c r="D36" s="167"/>
      <c r="E36" s="244"/>
      <c r="F36" s="245"/>
    </row>
    <row r="37" spans="1:6" s="4" customFormat="1" ht="12" customHeight="1">
      <c r="A37" s="169"/>
      <c r="B37" s="170"/>
      <c r="C37" s="170" t="s">
        <v>59</v>
      </c>
      <c r="D37" s="166"/>
      <c r="E37" s="166"/>
      <c r="F37" s="171"/>
    </row>
    <row r="38" spans="1:6" s="4" customFormat="1" ht="12" customHeight="1">
      <c r="A38" s="169"/>
      <c r="B38" s="170"/>
      <c r="C38" s="170"/>
      <c r="D38" s="166"/>
      <c r="E38" s="166"/>
      <c r="F38" s="171"/>
    </row>
    <row r="39" spans="1:6" ht="15" thickBot="1">
      <c r="A39" s="172"/>
      <c r="B39" s="190"/>
      <c r="C39" s="173"/>
      <c r="D39" s="173"/>
      <c r="E39" s="173"/>
      <c r="F39" s="174"/>
    </row>
  </sheetData>
  <customSheetViews>
    <customSheetView guid="{46B44D95-2370-4419-BD85-88291A251F92}" showPageBreaks="1" showGridLines="0" zeroValues="0" printArea="1" view="pageBreakPreview" topLeftCell="A17">
      <selection activeCell="F18" sqref="F18"/>
      <pageMargins left="0.47244094488188981" right="0.19685039370078741" top="0.59055118110236227" bottom="0.6692913385826772" header="0" footer="0"/>
      <printOptions horizontalCentered="1"/>
      <pageSetup paperSize="9" scale="41" fitToHeight="2" orientation="landscape" horizontalDpi="4294967295" r:id="rId1"/>
      <headerFooter alignWithMargins="0"/>
    </customSheetView>
  </customSheetViews>
  <mergeCells count="14">
    <mergeCell ref="A4:D4"/>
    <mergeCell ref="A5:D5"/>
    <mergeCell ref="A1:B1"/>
    <mergeCell ref="A2:F2"/>
    <mergeCell ref="A3:D3"/>
    <mergeCell ref="C1:E1"/>
    <mergeCell ref="E35:F35"/>
    <mergeCell ref="E36:F36"/>
    <mergeCell ref="A6:F6"/>
    <mergeCell ref="A26:F26"/>
    <mergeCell ref="E30:F30"/>
    <mergeCell ref="A15:F15"/>
    <mergeCell ref="A20:F20"/>
    <mergeCell ref="C14:F14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landscape" horizontalDpi="4294967295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GridLines="0" showZeros="0" tabSelected="1" view="pageBreakPreview" zoomScale="80" zoomScaleNormal="70" zoomScaleSheetLayoutView="80" workbookViewId="0">
      <selection activeCell="A6" sqref="A6:D6"/>
    </sheetView>
  </sheetViews>
  <sheetFormatPr defaultColWidth="9.140625" defaultRowHeight="15"/>
  <cols>
    <col min="1" max="1" width="13.42578125" style="112" customWidth="1"/>
    <col min="2" max="2" width="16.5703125" style="112" customWidth="1"/>
    <col min="3" max="3" width="73.28515625" style="112" customWidth="1"/>
    <col min="4" max="4" width="11.28515625" style="112" customWidth="1"/>
    <col min="5" max="5" width="15.7109375" style="112" customWidth="1"/>
    <col min="6" max="6" width="17.85546875" style="113" customWidth="1"/>
    <col min="7" max="7" width="17.85546875" style="112" customWidth="1"/>
    <col min="8" max="8" width="22.5703125" style="112" bestFit="1" customWidth="1"/>
    <col min="9" max="9" width="18.7109375" style="112" customWidth="1"/>
    <col min="10" max="10" width="9.140625" style="112"/>
    <col min="11" max="11" width="22.5703125" style="112" customWidth="1"/>
    <col min="12" max="16384" width="9.140625" style="112"/>
  </cols>
  <sheetData>
    <row r="1" spans="1:12" ht="99" customHeight="1">
      <c r="A1" s="272"/>
      <c r="B1" s="273"/>
      <c r="C1" s="270" t="s">
        <v>128</v>
      </c>
      <c r="D1" s="270"/>
      <c r="E1" s="270"/>
      <c r="F1" s="270"/>
      <c r="G1" s="270"/>
      <c r="H1" s="271"/>
    </row>
    <row r="2" spans="1:12" ht="20.100000000000001" customHeight="1">
      <c r="A2" s="281" t="s">
        <v>31</v>
      </c>
      <c r="B2" s="282"/>
      <c r="C2" s="282"/>
      <c r="D2" s="282"/>
      <c r="E2" s="282"/>
      <c r="F2" s="282"/>
      <c r="G2" s="282"/>
      <c r="H2" s="283"/>
    </row>
    <row r="3" spans="1:12" ht="22.15" customHeight="1">
      <c r="A3" s="288" t="s">
        <v>108</v>
      </c>
      <c r="B3" s="289"/>
      <c r="C3" s="289"/>
      <c r="D3" s="289"/>
      <c r="E3" s="279" t="s">
        <v>62</v>
      </c>
      <c r="F3" s="279"/>
      <c r="G3" s="290" t="s">
        <v>35</v>
      </c>
      <c r="H3" s="291"/>
    </row>
    <row r="4" spans="1:12" ht="24" customHeight="1">
      <c r="A4" s="286" t="s">
        <v>106</v>
      </c>
      <c r="B4" s="287"/>
      <c r="C4" s="287"/>
      <c r="D4" s="287"/>
      <c r="E4" s="279" t="s">
        <v>22</v>
      </c>
      <c r="F4" s="279"/>
      <c r="G4" s="284">
        <v>45407</v>
      </c>
      <c r="H4" s="285"/>
    </row>
    <row r="5" spans="1:12" ht="38.25" customHeight="1">
      <c r="A5" s="274" t="s">
        <v>134</v>
      </c>
      <c r="B5" s="275"/>
      <c r="C5" s="275"/>
      <c r="D5" s="276"/>
      <c r="E5" s="279" t="s">
        <v>6</v>
      </c>
      <c r="F5" s="279"/>
      <c r="G5" s="279"/>
      <c r="H5" s="280"/>
    </row>
    <row r="6" spans="1:12" ht="40.9" customHeight="1">
      <c r="A6" s="277" t="s">
        <v>116</v>
      </c>
      <c r="B6" s="278"/>
      <c r="C6" s="278"/>
      <c r="D6" s="278"/>
      <c r="E6" s="54" t="s">
        <v>21</v>
      </c>
      <c r="F6" s="65" t="s">
        <v>3</v>
      </c>
      <c r="G6" s="54" t="s">
        <v>36</v>
      </c>
      <c r="H6" s="106" t="s">
        <v>4</v>
      </c>
    </row>
    <row r="7" spans="1:12" ht="34.15" customHeight="1">
      <c r="A7" s="277" t="s">
        <v>117</v>
      </c>
      <c r="B7" s="278"/>
      <c r="C7" s="278"/>
      <c r="D7" s="278"/>
      <c r="E7" s="66" t="s">
        <v>28</v>
      </c>
      <c r="F7" s="134">
        <v>0.03</v>
      </c>
      <c r="G7" s="54" t="s">
        <v>34</v>
      </c>
      <c r="H7" s="135">
        <v>0.28510000000000002</v>
      </c>
    </row>
    <row r="8" spans="1:12" ht="45.75" customHeight="1">
      <c r="A8" s="107" t="s">
        <v>0</v>
      </c>
      <c r="B8" s="54" t="s">
        <v>29</v>
      </c>
      <c r="C8" s="54" t="s">
        <v>30</v>
      </c>
      <c r="D8" s="54" t="s">
        <v>2</v>
      </c>
      <c r="E8" s="54" t="s">
        <v>1</v>
      </c>
      <c r="F8" s="55" t="s">
        <v>32</v>
      </c>
      <c r="G8" s="66" t="s">
        <v>33</v>
      </c>
      <c r="H8" s="108" t="s">
        <v>5</v>
      </c>
    </row>
    <row r="9" spans="1:12" ht="20.100000000000001" customHeight="1">
      <c r="A9" s="109" t="str">
        <f>'Memória de Cálculo'!A8</f>
        <v>1.0</v>
      </c>
      <c r="B9" s="68"/>
      <c r="C9" s="69" t="str">
        <f>'Memória de Cálculo'!C8</f>
        <v>SERVIÇOS PRELIMINARES</v>
      </c>
      <c r="D9" s="295"/>
      <c r="E9" s="296"/>
      <c r="F9" s="296"/>
      <c r="G9" s="297"/>
      <c r="H9" s="136">
        <f>SUM(H10:H10)</f>
        <v>1746.63</v>
      </c>
    </row>
    <row r="10" spans="1:12" ht="132.6" customHeight="1">
      <c r="A10" s="110" t="str">
        <f>'Memória de Cálculo'!A9</f>
        <v>1.1</v>
      </c>
      <c r="B10" s="71" t="str">
        <f>'Memória de Cálculo'!B9</f>
        <v>ED-28427</v>
      </c>
      <c r="C10" s="111" t="str">
        <f>'Memória de Cálculo'!C9</f>
        <v>FORNECIMENTO E COLOCAÇÃO DE PLACA DE OBRA EM CHAPA GALVANIZADA (3,00 X 1,50 M) - EM CHAPA GALVANIZADA 0,26 AFIXADAS COM REBITES 540 E PARAFUSOS 3/8, EM ESTRUTURA METÁLICA VIGA U 2" ENRIJECIDA COM METALON 20 X 20, SUPORTE EM EUCALIPTO AUTOCLAVADO PINTADAS NE FRENTE E NO VERSO COM FUNDO ANTICORROSIVO E TINTA AUTOMOTIVA, CONFORME MANUAL DE IDENTIDADE VISUAL DO GOVERNO DE MINAS</v>
      </c>
      <c r="D10" s="71" t="str">
        <f>'Memória de Cálculo'!D9</f>
        <v>U</v>
      </c>
      <c r="E10" s="55">
        <f>'Memória de Cálculo'!E9</f>
        <v>1</v>
      </c>
      <c r="F10" s="137">
        <v>1359.14</v>
      </c>
      <c r="G10" s="137">
        <f>ROUND(F10+(F10*$H$7),2)</f>
        <v>1746.63</v>
      </c>
      <c r="H10" s="138">
        <f>ROUND((E10*G10),2)</f>
        <v>1746.63</v>
      </c>
      <c r="K10" s="112">
        <f>6000*6.5</f>
        <v>39000</v>
      </c>
      <c r="L10" s="112">
        <v>40000</v>
      </c>
    </row>
    <row r="11" spans="1:12" ht="20.100000000000001" customHeight="1">
      <c r="A11" s="109" t="str">
        <f>'Memória de Cálculo'!A10</f>
        <v>2.0</v>
      </c>
      <c r="B11" s="67"/>
      <c r="C11" s="69" t="s">
        <v>119</v>
      </c>
      <c r="D11" s="292"/>
      <c r="E11" s="293"/>
      <c r="F11" s="293"/>
      <c r="G11" s="294"/>
      <c r="H11" s="136">
        <f>H12+H13+H14</f>
        <v>257363.33</v>
      </c>
      <c r="I11" s="113"/>
    </row>
    <row r="12" spans="1:12" ht="57">
      <c r="A12" s="237" t="s">
        <v>8</v>
      </c>
      <c r="B12" s="238" t="s">
        <v>120</v>
      </c>
      <c r="C12" s="239" t="s">
        <v>121</v>
      </c>
      <c r="D12" s="238" t="s">
        <v>122</v>
      </c>
      <c r="E12" s="240">
        <f>E13/2.4</f>
        <v>416.66666666666669</v>
      </c>
      <c r="F12" s="236">
        <v>360.13</v>
      </c>
      <c r="G12" s="137">
        <f>ROUND(F12+(F12*$H$7),2)</f>
        <v>462.8</v>
      </c>
      <c r="H12" s="138">
        <f>ROUND((E12*G12),2)</f>
        <v>192833.33</v>
      </c>
      <c r="I12" s="113"/>
    </row>
    <row r="13" spans="1:12" ht="36" customHeight="1">
      <c r="A13" s="237" t="s">
        <v>126</v>
      </c>
      <c r="B13" s="238" t="s">
        <v>123</v>
      </c>
      <c r="C13" s="239" t="s">
        <v>124</v>
      </c>
      <c r="D13" s="238" t="s">
        <v>125</v>
      </c>
      <c r="E13" s="240">
        <v>1000</v>
      </c>
      <c r="F13" s="236">
        <v>16.95</v>
      </c>
      <c r="G13" s="137">
        <f>ROUND(F13+(F13*$H$7),2)</f>
        <v>21.78</v>
      </c>
      <c r="H13" s="138">
        <f>ROUND((E13*G13),2)</f>
        <v>21780</v>
      </c>
      <c r="I13" s="113"/>
    </row>
    <row r="14" spans="1:12" ht="45" customHeight="1">
      <c r="A14" s="110" t="s">
        <v>127</v>
      </c>
      <c r="B14" s="71" t="s">
        <v>47</v>
      </c>
      <c r="C14" s="111" t="s">
        <v>63</v>
      </c>
      <c r="D14" s="71" t="s">
        <v>54</v>
      </c>
      <c r="E14" s="55">
        <f>'Memória de Cálculo'!E13</f>
        <v>45000</v>
      </c>
      <c r="F14" s="137">
        <v>0.74</v>
      </c>
      <c r="G14" s="137">
        <v>0.95</v>
      </c>
      <c r="H14" s="138">
        <f>E14*G14</f>
        <v>42750</v>
      </c>
    </row>
    <row r="15" spans="1:12" ht="20.100000000000001" customHeight="1">
      <c r="A15" s="109" t="s">
        <v>26</v>
      </c>
      <c r="B15" s="67"/>
      <c r="C15" s="69" t="str">
        <f>'Memória de Cálculo'!C14</f>
        <v xml:space="preserve">RECAPEAMENTO ASFÁLTICO SOBRE CALÇAMENTO </v>
      </c>
      <c r="D15" s="292"/>
      <c r="E15" s="293"/>
      <c r="F15" s="293"/>
      <c r="G15" s="294"/>
      <c r="H15" s="136">
        <f>SUM(H17:H25)</f>
        <v>6107966.7999999998</v>
      </c>
      <c r="I15" s="113"/>
    </row>
    <row r="16" spans="1:12" s="114" customFormat="1" ht="20.100000000000001" customHeight="1">
      <c r="A16" s="301" t="s">
        <v>87</v>
      </c>
      <c r="B16" s="293"/>
      <c r="C16" s="293"/>
      <c r="D16" s="293"/>
      <c r="E16" s="293"/>
      <c r="F16" s="293"/>
      <c r="G16" s="293"/>
      <c r="H16" s="302"/>
    </row>
    <row r="17" spans="1:12" ht="36.6" customHeight="1">
      <c r="A17" s="110" t="s">
        <v>50</v>
      </c>
      <c r="B17" s="71" t="str">
        <f>'Memória de Cálculo'!B16</f>
        <v>RO-41375</v>
      </c>
      <c r="C17" s="111" t="str">
        <f>'Memória de Cálculo'!C16</f>
        <v>Transporte de material de qualquer natureza. Distância média de transporte de 40,10 a 50,00 km</v>
      </c>
      <c r="D17" s="71" t="str">
        <f>'Memória de Cálculo'!D16</f>
        <v>TxKM</v>
      </c>
      <c r="E17" s="55">
        <f>'Memória de Cálculo'!E16</f>
        <v>1170</v>
      </c>
      <c r="F17" s="137">
        <v>0.79</v>
      </c>
      <c r="G17" s="137">
        <f t="shared" ref="G17:G20" si="0">ROUND(F17+(F17*$H$7),2)</f>
        <v>1.02</v>
      </c>
      <c r="H17" s="138">
        <f t="shared" ref="H17:H20" si="1">ROUND((E17*G17),2)</f>
        <v>1193.4000000000001</v>
      </c>
      <c r="I17" s="113" t="s">
        <v>109</v>
      </c>
    </row>
    <row r="18" spans="1:12" ht="60" customHeight="1">
      <c r="A18" s="110" t="s">
        <v>51</v>
      </c>
      <c r="B18" s="71" t="str">
        <f>'Memória de Cálculo'!B17</f>
        <v>RO-51229</v>
      </c>
      <c r="C18" s="111" t="str">
        <f>'Memória de Cálculo'!C17</f>
        <v>PINTURA DE LIGAÇÃO (EXECUÇÃO E FORNECIMENTO DO MATERIAL BETUMINOSO, EXCLUSIVE TRANSPORTE DO MATERIAL BETUMINOSO)</v>
      </c>
      <c r="D18" s="71" t="str">
        <f>'Memória de Cálculo'!D17</f>
        <v>M²</v>
      </c>
      <c r="E18" s="55">
        <f>'Memória de Cálculo'!E17</f>
        <v>52000</v>
      </c>
      <c r="F18" s="137">
        <v>1.89</v>
      </c>
      <c r="G18" s="137">
        <f t="shared" si="0"/>
        <v>2.4300000000000002</v>
      </c>
      <c r="H18" s="138">
        <f t="shared" si="1"/>
        <v>126360</v>
      </c>
      <c r="I18" s="113"/>
    </row>
    <row r="19" spans="1:12" ht="60" customHeight="1">
      <c r="A19" s="110" t="s">
        <v>52</v>
      </c>
      <c r="B19" s="71" t="str">
        <f>'Memória de Cálculo'!B18</f>
        <v>RO-14037</v>
      </c>
      <c r="C19" s="111" t="str">
        <f>'Memória de Cálculo'!C18</f>
        <v>Transporte de Concreto Betuminoso Usinado a Quente. Distância média de transporte de 40,10 a 50,00 km (volume compactado)</v>
      </c>
      <c r="D19" s="71" t="str">
        <f>'Memória de Cálculo'!D18</f>
        <v>M3xKM</v>
      </c>
      <c r="E19" s="55">
        <f>'Memória de Cálculo'!E18</f>
        <v>46800</v>
      </c>
      <c r="F19" s="137">
        <v>1.9</v>
      </c>
      <c r="G19" s="137">
        <f t="shared" si="0"/>
        <v>2.44</v>
      </c>
      <c r="H19" s="138">
        <f t="shared" si="1"/>
        <v>114192</v>
      </c>
      <c r="I19" s="113"/>
    </row>
    <row r="20" spans="1:12" ht="60" customHeight="1">
      <c r="A20" s="110" t="s">
        <v>53</v>
      </c>
      <c r="B20" s="71" t="str">
        <f>'Memória de Cálculo'!B19</f>
        <v>ED-7623</v>
      </c>
      <c r="C20" s="111" t="str">
        <f>'Memória de Cálculo'!C19</f>
        <v>EXECUÇÃO E APLICAÇÃO DE CONCRETO BETUMINOSO USINADO A QUENTE (CBUQ), MASSA COMERCIAL, INCLUINDO FORNECIMENTO E TRANSPORTE DOS AGREGADOS E MATERIAL BETUMINOSO.</v>
      </c>
      <c r="D20" s="71" t="str">
        <f>'Memória de Cálculo'!D19</f>
        <v>M³</v>
      </c>
      <c r="E20" s="55">
        <f>'Memória de Cálculo'!E19</f>
        <v>1040</v>
      </c>
      <c r="F20" s="137">
        <v>1666.25</v>
      </c>
      <c r="G20" s="137">
        <f t="shared" si="0"/>
        <v>2141.3000000000002</v>
      </c>
      <c r="H20" s="138">
        <f t="shared" si="1"/>
        <v>2226952</v>
      </c>
      <c r="I20" s="113" t="s">
        <v>110</v>
      </c>
    </row>
    <row r="21" spans="1:12" s="114" customFormat="1" ht="20.100000000000001" customHeight="1">
      <c r="A21" s="301" t="s">
        <v>88</v>
      </c>
      <c r="B21" s="293"/>
      <c r="C21" s="293"/>
      <c r="D21" s="293"/>
      <c r="E21" s="293"/>
      <c r="F21" s="293"/>
      <c r="G21" s="293"/>
      <c r="H21" s="302"/>
    </row>
    <row r="22" spans="1:12" ht="60" customHeight="1">
      <c r="A22" s="110" t="s">
        <v>89</v>
      </c>
      <c r="B22" s="71" t="str">
        <f>'Memória de Cálculo'!B21</f>
        <v>RO-41375</v>
      </c>
      <c r="C22" s="111" t="str">
        <f>'Memória de Cálculo'!C21</f>
        <v>Transporte de material de qualquer natureza. Distância média de transporte de 40,10 a 50,00 km</v>
      </c>
      <c r="D22" s="72" t="str">
        <f>'Memória de Cálculo'!D21</f>
        <v>TxKM</v>
      </c>
      <c r="E22" s="55">
        <f>'Memória de Cálculo'!E21</f>
        <v>1170</v>
      </c>
      <c r="F22" s="137">
        <v>0.79</v>
      </c>
      <c r="G22" s="137">
        <f t="shared" ref="G22:G25" si="2">ROUND(F22+(F22*$H$7),2)</f>
        <v>1.02</v>
      </c>
      <c r="H22" s="138">
        <f t="shared" ref="H22:H25" si="3">ROUND((E22*G22),2)</f>
        <v>1193.4000000000001</v>
      </c>
      <c r="I22" s="113"/>
    </row>
    <row r="23" spans="1:12" ht="60" customHeight="1">
      <c r="A23" s="110" t="s">
        <v>90</v>
      </c>
      <c r="B23" s="71" t="str">
        <f>'Memória de Cálculo'!B22</f>
        <v>RO-51229</v>
      </c>
      <c r="C23" s="111" t="str">
        <f>'Memória de Cálculo'!C22</f>
        <v>PINTURA DE LIGAÇÃO (EXECUÇÃO E FORNECIMENTO DO MATERIAL BETUMINOSO, EXCLUSIVE TRANSPORTE DO MATERIAL BETUMINOSO)</v>
      </c>
      <c r="D23" s="72" t="str">
        <f>'Memória de Cálculo'!D22</f>
        <v>M²</v>
      </c>
      <c r="E23" s="55">
        <f>'Memória de Cálculo'!E22</f>
        <v>52000</v>
      </c>
      <c r="F23" s="137">
        <v>1.89</v>
      </c>
      <c r="G23" s="137">
        <f t="shared" si="2"/>
        <v>2.4300000000000002</v>
      </c>
      <c r="H23" s="138">
        <f t="shared" si="3"/>
        <v>126360</v>
      </c>
      <c r="I23" s="113"/>
    </row>
    <row r="24" spans="1:12" ht="60" customHeight="1">
      <c r="A24" s="110" t="s">
        <v>91</v>
      </c>
      <c r="B24" s="71" t="str">
        <f>'Memória de Cálculo'!B23</f>
        <v>RO-14037</v>
      </c>
      <c r="C24" s="111" t="str">
        <f>'Memória de Cálculo'!C23</f>
        <v>Transporte de Concreto Betuminoso Usinado a Quente. Distância média de transporte de 40,10 a 50,00 km (volume compactado)</v>
      </c>
      <c r="D24" s="72" t="str">
        <f>'Memória de Cálculo'!D23</f>
        <v>M3xKM</v>
      </c>
      <c r="E24" s="55">
        <f>'Memória de Cálculo'!E23</f>
        <v>70200</v>
      </c>
      <c r="F24" s="137">
        <v>1.9</v>
      </c>
      <c r="G24" s="137">
        <f t="shared" si="2"/>
        <v>2.44</v>
      </c>
      <c r="H24" s="138">
        <f t="shared" si="3"/>
        <v>171288</v>
      </c>
      <c r="I24" s="113"/>
    </row>
    <row r="25" spans="1:12" ht="60" customHeight="1">
      <c r="A25" s="110" t="s">
        <v>92</v>
      </c>
      <c r="B25" s="71" t="str">
        <f>'Memória de Cálculo'!B24</f>
        <v>ED-7623</v>
      </c>
      <c r="C25" s="111" t="str">
        <f>'Memória de Cálculo'!C24</f>
        <v>EXECUÇÃO E APLICAÇÃO DE CONCRETO BETUMINOSO USINADO A QUENTE (CBUQ), MASSA COMERCIAL, INCLUINDO FORNECIMENTO E TRANSPORTE DOS AGREGADOS E MATERIAL BETUMINOSO.</v>
      </c>
      <c r="D25" s="72" t="str">
        <f>'Memória de Cálculo'!D24</f>
        <v>M³</v>
      </c>
      <c r="E25" s="55">
        <f>'Memória de Cálculo'!E24</f>
        <v>1560</v>
      </c>
      <c r="F25" s="137">
        <v>1666.25</v>
      </c>
      <c r="G25" s="137">
        <f t="shared" si="2"/>
        <v>2141.3000000000002</v>
      </c>
      <c r="H25" s="138">
        <f t="shared" si="3"/>
        <v>3340428</v>
      </c>
      <c r="I25" s="113"/>
      <c r="K25" s="231"/>
    </row>
    <row r="26" spans="1:12" ht="60" hidden="1" customHeight="1">
      <c r="A26" s="110" t="s">
        <v>93</v>
      </c>
      <c r="B26" s="71" t="str">
        <f>'Memória de Cálculo'!B25</f>
        <v>RO-41844</v>
      </c>
      <c r="C26" s="111" t="str">
        <f>'Memória de Cálculo'!C25</f>
        <v xml:space="preserve">PLACA DE AÇO CARBONO COM PELÍCULA REFLETIVA GRAU TÉCNICO TIPO I DA ABNT - PLACA QUADRADA (EXECUÇÃO, INCLUINDO FORNECIMENTO E TRANSPORTE DE TODOS OS MATERIAIS, INCLUSIVE POSTE </v>
      </c>
      <c r="D26" s="72" t="str">
        <f>'Memória de Cálculo'!D25</f>
        <v>M²</v>
      </c>
      <c r="E26" s="55"/>
      <c r="F26" s="137">
        <v>620.28</v>
      </c>
      <c r="G26" s="137">
        <f t="shared" ref="G26" si="4">ROUND(F26+(F26*$H$7),2)</f>
        <v>797.12</v>
      </c>
      <c r="H26" s="138">
        <f t="shared" ref="H26" si="5">ROUND((E26*G26),2)</f>
        <v>0</v>
      </c>
    </row>
    <row r="27" spans="1:12" ht="20.100000000000001" customHeight="1">
      <c r="A27" s="299" t="s">
        <v>37</v>
      </c>
      <c r="B27" s="300"/>
      <c r="C27" s="300"/>
      <c r="D27" s="300"/>
      <c r="E27" s="300"/>
      <c r="F27" s="300"/>
      <c r="G27" s="300"/>
      <c r="H27" s="139">
        <f>H9+H11+H15</f>
        <v>6367076.7599999998</v>
      </c>
      <c r="I27" s="231"/>
      <c r="J27" s="113"/>
    </row>
    <row r="28" spans="1:12" ht="14.25" customHeight="1">
      <c r="A28" s="115"/>
      <c r="B28" s="116"/>
      <c r="C28" s="116"/>
      <c r="D28" s="116"/>
      <c r="E28" s="116"/>
      <c r="F28" s="117"/>
      <c r="G28" s="116"/>
      <c r="H28" s="118"/>
      <c r="J28" s="119"/>
    </row>
    <row r="29" spans="1:12" ht="11.25" customHeight="1">
      <c r="A29" s="120"/>
      <c r="B29" s="121"/>
      <c r="C29" s="121"/>
      <c r="D29" s="121"/>
      <c r="E29" s="121"/>
      <c r="F29" s="122"/>
      <c r="G29" s="121"/>
      <c r="H29" s="123"/>
      <c r="L29" s="119"/>
    </row>
    <row r="30" spans="1:12" ht="11.25" customHeight="1">
      <c r="A30" s="120"/>
      <c r="C30" s="121"/>
      <c r="D30" s="124"/>
      <c r="E30" s="121"/>
      <c r="F30" s="121"/>
      <c r="G30" s="121"/>
      <c r="H30" s="123"/>
    </row>
    <row r="31" spans="1:12" ht="15.75">
      <c r="A31" s="120"/>
      <c r="C31" s="125" t="str">
        <f>'Memória de Cálculo'!C30</f>
        <v>José Airton Junho dos Reis</v>
      </c>
      <c r="D31" s="124"/>
      <c r="E31" s="298"/>
      <c r="F31" s="298"/>
      <c r="G31" s="298"/>
      <c r="H31" s="123"/>
    </row>
    <row r="32" spans="1:12">
      <c r="A32" s="127"/>
      <c r="C32" s="128" t="str">
        <f>'Memória de Cálculo'!C31</f>
        <v xml:space="preserve"> Engenheiro Civil</v>
      </c>
      <c r="H32" s="129"/>
    </row>
    <row r="33" spans="1:8">
      <c r="A33" s="127"/>
      <c r="C33" s="128" t="str">
        <f>'Memória de Cálculo'!C32</f>
        <v xml:space="preserve"> CREA/MG Nº: 56.250/D</v>
      </c>
      <c r="H33" s="129"/>
    </row>
    <row r="34" spans="1:8">
      <c r="A34" s="127"/>
      <c r="H34" s="129"/>
    </row>
    <row r="35" spans="1:8">
      <c r="A35" s="127"/>
      <c r="H35" s="129"/>
    </row>
    <row r="36" spans="1:8" ht="11.25" customHeight="1">
      <c r="A36" s="120"/>
      <c r="C36" s="121"/>
      <c r="D36" s="121"/>
      <c r="E36" s="298"/>
      <c r="F36" s="298"/>
      <c r="G36" s="126"/>
      <c r="H36" s="123"/>
    </row>
    <row r="37" spans="1:8" ht="15.75">
      <c r="A37" s="120"/>
      <c r="C37" s="125" t="str">
        <f>'Memória de Cálculo'!C36</f>
        <v>Luís Fernando Rosa de Castro</v>
      </c>
      <c r="D37" s="124"/>
      <c r="E37" s="298"/>
      <c r="F37" s="298"/>
      <c r="G37" s="126"/>
      <c r="H37" s="123"/>
    </row>
    <row r="38" spans="1:8" ht="12" customHeight="1">
      <c r="A38" s="127"/>
      <c r="C38" s="128" t="str">
        <f>'Memória de Cálculo'!C37</f>
        <v>Prefeito Municipal</v>
      </c>
      <c r="H38" s="129"/>
    </row>
    <row r="39" spans="1:8" ht="12" customHeight="1">
      <c r="A39" s="127"/>
      <c r="C39" s="128"/>
      <c r="H39" s="129"/>
    </row>
    <row r="40" spans="1:8" ht="12" customHeight="1">
      <c r="A40" s="127"/>
      <c r="C40" s="128"/>
      <c r="H40" s="129"/>
    </row>
    <row r="41" spans="1:8">
      <c r="A41" s="130"/>
      <c r="B41" s="131"/>
      <c r="C41" s="131"/>
      <c r="D41" s="131"/>
      <c r="E41" s="131"/>
      <c r="F41" s="132"/>
      <c r="G41" s="131"/>
      <c r="H41" s="133"/>
    </row>
  </sheetData>
  <customSheetViews>
    <customSheetView guid="{46B44D95-2370-4419-BD85-88291A251F92}" showPageBreaks="1" showGridLines="0" zeroValues="0" printArea="1" view="pageBreakPreview" topLeftCell="A31">
      <selection activeCell="A46" sqref="A46:H46"/>
      <pageMargins left="0.47244094488188981" right="0.19685039370078741" top="0.59055118110236227" bottom="0.6692913385826772" header="0" footer="0"/>
      <printOptions horizontalCentered="1"/>
      <pageSetup paperSize="9" scale="41" fitToHeight="2" orientation="landscape" horizontalDpi="4294967295" r:id="rId1"/>
      <headerFooter alignWithMargins="0"/>
    </customSheetView>
  </customSheetViews>
  <mergeCells count="22">
    <mergeCell ref="A7:D7"/>
    <mergeCell ref="D15:G15"/>
    <mergeCell ref="D9:G9"/>
    <mergeCell ref="D11:G11"/>
    <mergeCell ref="E37:F37"/>
    <mergeCell ref="E31:G31"/>
    <mergeCell ref="E36:F36"/>
    <mergeCell ref="A27:G27"/>
    <mergeCell ref="A16:H16"/>
    <mergeCell ref="A21:H21"/>
    <mergeCell ref="C1:H1"/>
    <mergeCell ref="A1:B1"/>
    <mergeCell ref="A5:D5"/>
    <mergeCell ref="A6:D6"/>
    <mergeCell ref="E5:H5"/>
    <mergeCell ref="A2:H2"/>
    <mergeCell ref="G4:H4"/>
    <mergeCell ref="A4:D4"/>
    <mergeCell ref="A3:D3"/>
    <mergeCell ref="E3:F3"/>
    <mergeCell ref="G3:H3"/>
    <mergeCell ref="E4:F4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horizontalDpi="4294967295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90" zoomScaleNormal="100" zoomScaleSheetLayoutView="90" workbookViewId="0">
      <selection activeCell="G16" sqref="G16"/>
    </sheetView>
  </sheetViews>
  <sheetFormatPr defaultRowHeight="12.75"/>
  <sheetData/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showGridLines="0" showZeros="0" topLeftCell="A7" zoomScale="90" zoomScaleNormal="90" zoomScaleSheetLayoutView="100" workbookViewId="0">
      <selection activeCell="E6" sqref="E6"/>
    </sheetView>
  </sheetViews>
  <sheetFormatPr defaultColWidth="9.140625" defaultRowHeight="12.75"/>
  <cols>
    <col min="1" max="1" width="10.7109375" style="10" customWidth="1"/>
    <col min="2" max="2" width="60.7109375" style="10" customWidth="1"/>
    <col min="3" max="4" width="20.7109375" style="15" customWidth="1"/>
    <col min="5" max="8" width="15.7109375" style="10" customWidth="1"/>
    <col min="9" max="16384" width="9.140625" style="10"/>
  </cols>
  <sheetData>
    <row r="1" spans="1:8" s="3" customFormat="1" ht="69.95" customHeight="1">
      <c r="A1" s="306"/>
      <c r="B1" s="307"/>
      <c r="C1" s="8"/>
      <c r="D1" s="8"/>
      <c r="E1" s="8"/>
      <c r="F1" s="8"/>
      <c r="G1" s="8"/>
      <c r="H1" s="9"/>
    </row>
    <row r="2" spans="1:8" ht="30" customHeight="1">
      <c r="A2" s="318" t="s">
        <v>11</v>
      </c>
      <c r="B2" s="319"/>
      <c r="C2" s="319"/>
      <c r="D2" s="319"/>
      <c r="E2" s="319"/>
      <c r="F2" s="319"/>
      <c r="G2" s="319"/>
      <c r="H2" s="320"/>
    </row>
    <row r="3" spans="1:8" ht="30" customHeight="1">
      <c r="A3" s="322" t="str">
        <f>'Planilha Orcamentária'!A3</f>
        <v>PREFEITURA MUNICIPAL DE CONCEIÇÃO DOS OUROS</v>
      </c>
      <c r="B3" s="322"/>
      <c r="C3" s="303" t="s">
        <v>23</v>
      </c>
      <c r="D3" s="314">
        <f>D18</f>
        <v>6367076.7599999998</v>
      </c>
      <c r="E3" s="39" t="s">
        <v>22</v>
      </c>
      <c r="F3" s="39"/>
      <c r="G3" s="38">
        <v>45407</v>
      </c>
      <c r="H3" s="48" t="s">
        <v>61</v>
      </c>
    </row>
    <row r="4" spans="1:8" ht="20.100000000000001" customHeight="1">
      <c r="A4" s="40" t="str">
        <f>'Planilha Orcamentária'!A4</f>
        <v xml:space="preserve">OBRA: RECAPEAMENTO ASFÁLTICO EM CBUQ </v>
      </c>
      <c r="B4" s="41"/>
      <c r="C4" s="304"/>
      <c r="D4" s="304"/>
      <c r="E4" s="308" t="s">
        <v>146</v>
      </c>
      <c r="F4" s="309"/>
      <c r="G4" s="309"/>
      <c r="H4" s="310"/>
    </row>
    <row r="5" spans="1:8" ht="35.25" customHeight="1">
      <c r="A5" s="323" t="str">
        <f>'Planilha Orcamentária'!A5</f>
        <v>LOCAL: Ruas Diversas no Município de Conceição dos Ouros/MG</v>
      </c>
      <c r="B5" s="324"/>
      <c r="C5" s="305"/>
      <c r="D5" s="305"/>
      <c r="E5" s="311"/>
      <c r="F5" s="312"/>
      <c r="G5" s="312"/>
      <c r="H5" s="313"/>
    </row>
    <row r="6" spans="1:8" ht="30" customHeight="1">
      <c r="A6" s="26" t="s">
        <v>41</v>
      </c>
      <c r="B6" s="26" t="s">
        <v>12</v>
      </c>
      <c r="C6" s="47" t="s">
        <v>13</v>
      </c>
      <c r="D6" s="47" t="s">
        <v>14</v>
      </c>
      <c r="E6" s="26" t="s">
        <v>15</v>
      </c>
      <c r="F6" s="26" t="s">
        <v>16</v>
      </c>
      <c r="G6" s="26" t="s">
        <v>38</v>
      </c>
      <c r="H6" s="26" t="s">
        <v>42</v>
      </c>
    </row>
    <row r="7" spans="1:8" s="11" customFormat="1" ht="15" customHeight="1">
      <c r="A7" s="315" t="str">
        <f>'Planilha Orcamentária'!A9</f>
        <v>1.0</v>
      </c>
      <c r="B7" s="321" t="str">
        <f>'Planilha Orcamentária'!C9</f>
        <v>SERVIÇOS PRELIMINARES</v>
      </c>
      <c r="C7" s="42" t="s">
        <v>17</v>
      </c>
      <c r="D7" s="49">
        <f>D8/$D$18</f>
        <v>2.7432212078435823E-4</v>
      </c>
      <c r="E7" s="50">
        <v>1</v>
      </c>
      <c r="F7" s="50">
        <v>0</v>
      </c>
      <c r="G7" s="50">
        <v>0</v>
      </c>
      <c r="H7" s="50">
        <v>0</v>
      </c>
    </row>
    <row r="8" spans="1:8" s="11" customFormat="1" ht="15" customHeight="1">
      <c r="A8" s="315"/>
      <c r="B8" s="321"/>
      <c r="C8" s="43" t="s">
        <v>18</v>
      </c>
      <c r="D8" s="51">
        <f>'Planilha Orcamentária'!H9</f>
        <v>1746.63</v>
      </c>
      <c r="E8" s="51">
        <f>E7*$D$8</f>
        <v>1746.63</v>
      </c>
      <c r="F8" s="51">
        <f>F7*$D$8</f>
        <v>0</v>
      </c>
      <c r="G8" s="51">
        <f>G7*$D$8</f>
        <v>0</v>
      </c>
      <c r="H8" s="51">
        <f>H7*$D$8</f>
        <v>0</v>
      </c>
    </row>
    <row r="9" spans="1:8" s="11" customFormat="1" ht="15" customHeight="1">
      <c r="A9" s="315" t="str">
        <f>'Planilha Orcamentária'!A11</f>
        <v>2.0</v>
      </c>
      <c r="B9" s="321" t="str">
        <f>'Planilha Orcamentária'!C11</f>
        <v xml:space="preserve">REPERFILAMENTO </v>
      </c>
      <c r="C9" s="42" t="s">
        <v>17</v>
      </c>
      <c r="D9" s="49">
        <f>D10/$D$18</f>
        <v>4.042095606838577E-2</v>
      </c>
      <c r="E9" s="50">
        <v>1</v>
      </c>
      <c r="F9" s="50"/>
      <c r="G9" s="50"/>
      <c r="H9" s="50"/>
    </row>
    <row r="10" spans="1:8" s="11" customFormat="1" ht="15" customHeight="1">
      <c r="A10" s="315"/>
      <c r="B10" s="321"/>
      <c r="C10" s="43" t="s">
        <v>18</v>
      </c>
      <c r="D10" s="51">
        <f>'Planilha Orcamentária'!H11</f>
        <v>257363.33</v>
      </c>
      <c r="E10" s="51">
        <f>E9*$D$10</f>
        <v>257363.33</v>
      </c>
      <c r="F10" s="51">
        <f>F9*$D$10</f>
        <v>0</v>
      </c>
      <c r="G10" s="51">
        <f>G9*$D$10</f>
        <v>0</v>
      </c>
      <c r="H10" s="51">
        <f>H9*$D$10</f>
        <v>0</v>
      </c>
    </row>
    <row r="11" spans="1:8" s="11" customFormat="1" ht="15" customHeight="1">
      <c r="A11" s="315" t="str">
        <f>'Planilha Orcamentária'!A15</f>
        <v>3.0</v>
      </c>
      <c r="B11" s="321" t="str">
        <f>'Planilha Orcamentária'!C15</f>
        <v xml:space="preserve">RECAPEAMENTO ASFÁLTICO SOBRE CALÇAMENTO </v>
      </c>
      <c r="C11" s="42" t="s">
        <v>17</v>
      </c>
      <c r="D11" s="49">
        <f>D12/$D$18</f>
        <v>0.95930472181082993</v>
      </c>
      <c r="E11" s="50">
        <v>1</v>
      </c>
      <c r="F11" s="50">
        <v>0</v>
      </c>
      <c r="G11" s="50">
        <v>0</v>
      </c>
      <c r="H11" s="50">
        <v>0</v>
      </c>
    </row>
    <row r="12" spans="1:8" s="11" customFormat="1" ht="15" customHeight="1">
      <c r="A12" s="315"/>
      <c r="B12" s="321"/>
      <c r="C12" s="43" t="s">
        <v>18</v>
      </c>
      <c r="D12" s="51">
        <f>'Planilha Orcamentária'!H15</f>
        <v>6107966.7999999998</v>
      </c>
      <c r="E12" s="51">
        <f>E11*$D$12</f>
        <v>6107966.7999999998</v>
      </c>
      <c r="F12" s="51">
        <f>F11*$D$12</f>
        <v>0</v>
      </c>
      <c r="G12" s="51">
        <f>G11*$D$12</f>
        <v>0</v>
      </c>
      <c r="H12" s="51"/>
    </row>
    <row r="13" spans="1:8" s="11" customFormat="1" ht="15" customHeight="1">
      <c r="A13" s="315"/>
      <c r="B13" s="316"/>
      <c r="C13" s="42" t="s">
        <v>17</v>
      </c>
      <c r="D13" s="49">
        <f>D14/$D$18</f>
        <v>0</v>
      </c>
      <c r="E13" s="50"/>
      <c r="F13" s="50"/>
      <c r="G13" s="50">
        <v>0</v>
      </c>
      <c r="H13" s="50">
        <v>0</v>
      </c>
    </row>
    <row r="14" spans="1:8" s="11" customFormat="1" ht="15" customHeight="1">
      <c r="A14" s="315"/>
      <c r="B14" s="317"/>
      <c r="C14" s="43" t="s">
        <v>18</v>
      </c>
      <c r="D14" s="51"/>
      <c r="E14" s="51">
        <f>E13*$D$14</f>
        <v>0</v>
      </c>
      <c r="F14" s="51">
        <f>F13*$D$14</f>
        <v>0</v>
      </c>
      <c r="G14" s="51">
        <f>G13*$D$14</f>
        <v>0</v>
      </c>
      <c r="H14" s="51">
        <f>H13*$D$14</f>
        <v>0</v>
      </c>
    </row>
    <row r="15" spans="1:8" s="11" customFormat="1" ht="15" customHeight="1">
      <c r="A15" s="315"/>
      <c r="B15" s="321"/>
      <c r="C15" s="42" t="s">
        <v>17</v>
      </c>
      <c r="D15" s="49">
        <f>D16/$D$18</f>
        <v>0</v>
      </c>
      <c r="E15" s="50"/>
      <c r="F15" s="50">
        <v>0</v>
      </c>
      <c r="G15" s="50">
        <v>0</v>
      </c>
      <c r="H15" s="50">
        <v>0</v>
      </c>
    </row>
    <row r="16" spans="1:8" s="11" customFormat="1" ht="15" customHeight="1">
      <c r="A16" s="315"/>
      <c r="B16" s="321"/>
      <c r="C16" s="43" t="s">
        <v>18</v>
      </c>
      <c r="D16" s="52"/>
      <c r="E16" s="52">
        <f>E15*$D$16</f>
        <v>0</v>
      </c>
      <c r="F16" s="52">
        <f>F15*$D$16</f>
        <v>0</v>
      </c>
      <c r="G16" s="52">
        <f>G15*$D$16</f>
        <v>0</v>
      </c>
      <c r="H16" s="52">
        <f>H15*$D$16</f>
        <v>0</v>
      </c>
    </row>
    <row r="17" spans="1:8" s="11" customFormat="1" ht="15" customHeight="1">
      <c r="A17" s="315" t="s">
        <v>19</v>
      </c>
      <c r="B17" s="315"/>
      <c r="C17" s="42" t="s">
        <v>17</v>
      </c>
      <c r="D17" s="49">
        <f>D7+D9+D11+D13+D15</f>
        <v>1</v>
      </c>
      <c r="E17" s="49">
        <f>E18/$D$18</f>
        <v>1</v>
      </c>
      <c r="F17" s="49">
        <f>F18/$D$18</f>
        <v>0</v>
      </c>
      <c r="G17" s="49">
        <f>G18/$D$18</f>
        <v>0</v>
      </c>
      <c r="H17" s="49">
        <f>H18/$D$18</f>
        <v>0</v>
      </c>
    </row>
    <row r="18" spans="1:8" s="11" customFormat="1" ht="15" customHeight="1">
      <c r="A18" s="315"/>
      <c r="B18" s="315"/>
      <c r="C18" s="42" t="s">
        <v>18</v>
      </c>
      <c r="D18" s="53">
        <f>D8+D10+D12+D14+D16</f>
        <v>6367076.7599999998</v>
      </c>
      <c r="E18" s="53">
        <f>E8+E10+E12+E14+E16</f>
        <v>6367076.7599999998</v>
      </c>
      <c r="F18" s="53">
        <f>F8+F10+F12+F14+F16</f>
        <v>0</v>
      </c>
      <c r="G18" s="53">
        <f>G8+G10+G12+G14+G16</f>
        <v>0</v>
      </c>
      <c r="H18" s="53">
        <f>H8+H10+H12+H14+H16</f>
        <v>0</v>
      </c>
    </row>
    <row r="19" spans="1:8" ht="14.25" customHeight="1">
      <c r="A19" s="12"/>
      <c r="B19" s="13"/>
      <c r="C19" s="13"/>
      <c r="D19" s="13"/>
      <c r="E19" s="13"/>
      <c r="F19" s="13"/>
      <c r="G19" s="34" t="s">
        <v>20</v>
      </c>
      <c r="H19" s="31"/>
    </row>
    <row r="20" spans="1:8" ht="27.75" customHeight="1">
      <c r="A20" s="12"/>
      <c r="B20" s="14"/>
      <c r="C20" s="13"/>
      <c r="G20" s="16"/>
      <c r="H20" s="31"/>
    </row>
    <row r="21" spans="1:8" s="29" customFormat="1" ht="12">
      <c r="A21" s="18"/>
      <c r="B21" s="44" t="str">
        <f>'Memória de Cálculo'!C30</f>
        <v>José Airton Junho dos Reis</v>
      </c>
      <c r="C21" s="27"/>
      <c r="D21" s="28"/>
      <c r="E21" s="28"/>
      <c r="F21" s="28"/>
      <c r="G21" s="35"/>
      <c r="H21" s="32"/>
    </row>
    <row r="22" spans="1:8" s="29" customFormat="1" ht="19.5" customHeight="1">
      <c r="A22" s="30"/>
      <c r="B22" s="45" t="str">
        <f>'Memória de Cálculo'!C31</f>
        <v xml:space="preserve"> Engenheiro Civil</v>
      </c>
      <c r="C22" s="27"/>
      <c r="D22" s="27"/>
      <c r="G22" s="30"/>
      <c r="H22" s="33"/>
    </row>
    <row r="23" spans="1:8" s="29" customFormat="1" ht="19.5" customHeight="1">
      <c r="A23" s="30"/>
      <c r="B23" s="45" t="str">
        <f>'Memória de Cálculo'!C32</f>
        <v xml:space="preserve"> CREA/MG Nº: 56.250/D</v>
      </c>
      <c r="C23" s="27"/>
      <c r="D23" s="27"/>
      <c r="G23" s="30"/>
      <c r="H23" s="33"/>
    </row>
    <row r="24" spans="1:8" ht="19.5" customHeight="1">
      <c r="A24" s="16"/>
      <c r="B24" s="17"/>
      <c r="G24" s="16"/>
      <c r="H24" s="31"/>
    </row>
    <row r="25" spans="1:8" ht="13.5" customHeight="1">
      <c r="A25" s="18"/>
      <c r="B25" s="19"/>
      <c r="C25" s="20"/>
      <c r="D25" s="20"/>
      <c r="E25" s="21"/>
      <c r="F25" s="21"/>
      <c r="G25" s="36"/>
      <c r="H25" s="31"/>
    </row>
    <row r="26" spans="1:8" s="29" customFormat="1" ht="14.25" customHeight="1">
      <c r="A26" s="30"/>
      <c r="B26" s="44" t="str">
        <f>'Memória de Cálculo'!C36</f>
        <v>Luís Fernando Rosa de Castro</v>
      </c>
      <c r="C26" s="27"/>
      <c r="D26" s="27"/>
      <c r="G26" s="30"/>
      <c r="H26" s="33"/>
    </row>
    <row r="27" spans="1:8" s="29" customFormat="1" ht="14.1" customHeight="1">
      <c r="A27" s="30"/>
      <c r="B27" s="46" t="str">
        <f>'Memória de Cálculo'!C37</f>
        <v>Prefeito Municipal</v>
      </c>
      <c r="C27" s="27"/>
      <c r="D27" s="27"/>
      <c r="G27" s="30"/>
      <c r="H27" s="33"/>
    </row>
    <row r="28" spans="1:8" ht="14.1" customHeight="1">
      <c r="A28" s="16"/>
      <c r="B28" s="22"/>
      <c r="G28" s="16"/>
      <c r="H28" s="31"/>
    </row>
    <row r="29" spans="1:8" ht="14.1" customHeight="1">
      <c r="A29" s="16"/>
      <c r="B29" s="22"/>
      <c r="G29" s="16"/>
      <c r="H29" s="31"/>
    </row>
    <row r="30" spans="1:8">
      <c r="A30" s="23"/>
      <c r="B30" s="24"/>
      <c r="C30" s="25"/>
      <c r="D30" s="25"/>
      <c r="E30" s="24"/>
      <c r="F30" s="24"/>
      <c r="G30" s="23"/>
      <c r="H30" s="37"/>
    </row>
  </sheetData>
  <customSheetViews>
    <customSheetView guid="{46B44D95-2370-4419-BD85-88291A251F92}" showPageBreaks="1" showGridLines="0" zeroValues="0" printArea="1" view="pageBreakPreview" topLeftCell="A15">
      <selection activeCell="C22" sqref="C22"/>
      <pageMargins left="0.39370078740157483" right="0.19685039370078741" top="0.59055118110236227" bottom="0.19685039370078741" header="0.19685039370078741" footer="0"/>
      <printOptions horizontalCentered="1"/>
      <pageSetup paperSize="9" scale="75" orientation="landscape" horizontalDpi="4294967295" r:id="rId1"/>
      <headerFooter alignWithMargins="0"/>
    </customSheetView>
  </customSheetViews>
  <mergeCells count="18">
    <mergeCell ref="A17:B18"/>
    <mergeCell ref="A11:A12"/>
    <mergeCell ref="B11:B12"/>
    <mergeCell ref="A15:A16"/>
    <mergeCell ref="B15:B16"/>
    <mergeCell ref="C3:C5"/>
    <mergeCell ref="A1:B1"/>
    <mergeCell ref="E4:H5"/>
    <mergeCell ref="D3:D5"/>
    <mergeCell ref="A13:A14"/>
    <mergeCell ref="B13:B14"/>
    <mergeCell ref="A2:H2"/>
    <mergeCell ref="A7:A8"/>
    <mergeCell ref="B7:B8"/>
    <mergeCell ref="A9:A10"/>
    <mergeCell ref="B9:B10"/>
    <mergeCell ref="A3:B3"/>
    <mergeCell ref="A5:B5"/>
  </mergeCells>
  <printOptions horizontalCentered="1"/>
  <pageMargins left="0.39370078740157483" right="0.19685039370078741" top="0.59055118110236227" bottom="0.19685039370078741" header="0.19685039370078741" footer="0"/>
  <pageSetup paperSize="9" scale="72" orientation="landscape" horizontalDpi="4294967295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showZeros="0" view="pageBreakPreview" topLeftCell="A7" zoomScaleNormal="110" zoomScaleSheetLayoutView="100" workbookViewId="0">
      <selection activeCell="A6" sqref="A6:D6"/>
    </sheetView>
  </sheetViews>
  <sheetFormatPr defaultColWidth="9.28515625" defaultRowHeight="12.75"/>
  <cols>
    <col min="1" max="1" width="5.7109375" style="74" customWidth="1"/>
    <col min="2" max="2" width="11.7109375" style="74" customWidth="1"/>
    <col min="3" max="3" width="60.7109375" style="74" customWidth="1"/>
    <col min="4" max="4" width="10.28515625" style="74" customWidth="1"/>
    <col min="5" max="5" width="11.7109375" style="74" customWidth="1"/>
    <col min="6" max="6" width="11.7109375" style="105" customWidth="1"/>
    <col min="7" max="7" width="14" style="74" bestFit="1" customWidth="1"/>
    <col min="8" max="8" width="10.28515625" style="74" bestFit="1" customWidth="1"/>
    <col min="9" max="9" width="27.5703125" style="74" customWidth="1"/>
    <col min="10" max="16384" width="9.28515625" style="74"/>
  </cols>
  <sheetData>
    <row r="1" spans="1:9" ht="65.099999999999994" customHeight="1">
      <c r="A1" s="335"/>
      <c r="B1" s="336"/>
      <c r="C1" s="337"/>
      <c r="D1" s="337"/>
      <c r="E1" s="337"/>
      <c r="F1" s="337"/>
      <c r="G1" s="338"/>
    </row>
    <row r="2" spans="1:9" s="75" customFormat="1" ht="20.100000000000001" customHeight="1">
      <c r="A2" s="339" t="s">
        <v>67</v>
      </c>
      <c r="B2" s="340"/>
      <c r="C2" s="340"/>
      <c r="D2" s="340"/>
      <c r="E2" s="340"/>
      <c r="F2" s="340"/>
      <c r="G2" s="341"/>
    </row>
    <row r="3" spans="1:9" s="76" customFormat="1" ht="20.100000000000001" customHeight="1">
      <c r="A3" s="342" t="str">
        <f>'Memória de Cálculo'!A3:D3</f>
        <v>PREFEITURA MUNICIPAL DE CONCEIÇÃO DOS OUROS</v>
      </c>
      <c r="B3" s="343"/>
      <c r="C3" s="343"/>
      <c r="D3" s="343"/>
      <c r="E3" s="344" t="s">
        <v>107</v>
      </c>
      <c r="F3" s="345"/>
      <c r="G3" s="234" t="s">
        <v>118</v>
      </c>
    </row>
    <row r="4" spans="1:9" s="76" customFormat="1" ht="20.100000000000001" customHeight="1">
      <c r="A4" s="346" t="str">
        <f>'Memória de Cálculo'!A4:D4</f>
        <v>OBRA: RECAPEAMENTO ASFÁLTICO EM CBUQ</v>
      </c>
      <c r="B4" s="347"/>
      <c r="C4" s="347"/>
      <c r="D4" s="348"/>
      <c r="E4" s="344" t="s">
        <v>22</v>
      </c>
      <c r="F4" s="345"/>
      <c r="G4" s="195">
        <v>45404</v>
      </c>
    </row>
    <row r="5" spans="1:9" s="76" customFormat="1" ht="27.75" customHeight="1">
      <c r="A5" s="349" t="str">
        <f>'Memória de Cálculo'!A5:D5</f>
        <v>LOCAL: Ruas Diversas no Município de Conceição dos Ouros/MG</v>
      </c>
      <c r="B5" s="350"/>
      <c r="C5" s="350"/>
      <c r="D5" s="350"/>
      <c r="E5" s="351" t="s">
        <v>6</v>
      </c>
      <c r="F5" s="351"/>
      <c r="G5" s="351"/>
    </row>
    <row r="6" spans="1:9" s="76" customFormat="1" ht="28.5" customHeight="1">
      <c r="A6" s="352" t="str">
        <f>'Planilha Orcamentária'!A6:D6</f>
        <v>REGIÃO/MÊS DE REFERÊNCIA: TABELA SEINFRA - REGIÃO SUL - JANEIRO 2024 - COM DESONERAÇÃO; TABELA SEINFRA - REGIÃO SUL - OUTUBRO 2023 - COM DESONERAÇÃO</v>
      </c>
      <c r="B6" s="353"/>
      <c r="C6" s="353"/>
      <c r="D6" s="354"/>
      <c r="E6" s="80" t="s">
        <v>68</v>
      </c>
      <c r="F6" s="344" t="s">
        <v>4</v>
      </c>
      <c r="G6" s="355"/>
    </row>
    <row r="7" spans="1:9" ht="3.75" customHeight="1">
      <c r="A7" s="356"/>
      <c r="B7" s="356"/>
      <c r="C7" s="356"/>
      <c r="D7" s="356"/>
      <c r="E7" s="356"/>
      <c r="F7" s="356"/>
      <c r="G7" s="356"/>
    </row>
    <row r="8" spans="1:9" s="76" customFormat="1" ht="35.1" customHeight="1">
      <c r="A8" s="80" t="s">
        <v>0</v>
      </c>
      <c r="B8" s="80" t="s">
        <v>29</v>
      </c>
      <c r="C8" s="80" t="s">
        <v>30</v>
      </c>
      <c r="D8" s="80" t="s">
        <v>2</v>
      </c>
      <c r="E8" s="80" t="s">
        <v>1</v>
      </c>
      <c r="F8" s="333" t="s">
        <v>5</v>
      </c>
      <c r="G8" s="334"/>
    </row>
    <row r="9" spans="1:9" s="76" customFormat="1" ht="5.0999999999999996" customHeight="1">
      <c r="A9" s="328"/>
      <c r="B9" s="328"/>
      <c r="C9" s="328"/>
      <c r="D9" s="328"/>
      <c r="E9" s="328"/>
      <c r="F9" s="328"/>
      <c r="G9" s="328"/>
    </row>
    <row r="10" spans="1:9" s="76" customFormat="1" ht="20.100000000000001" customHeight="1">
      <c r="A10" s="196" t="s">
        <v>24</v>
      </c>
      <c r="B10" s="197" t="s">
        <v>69</v>
      </c>
      <c r="C10" s="198" t="s">
        <v>70</v>
      </c>
      <c r="D10" s="199" t="s">
        <v>71</v>
      </c>
      <c r="E10" s="200">
        <v>1</v>
      </c>
      <c r="F10" s="329">
        <f>SUM(G12:G12)</f>
        <v>1785.92</v>
      </c>
      <c r="G10" s="330"/>
    </row>
    <row r="11" spans="1:9" s="76" customFormat="1" ht="30.75" customHeight="1">
      <c r="A11" s="196"/>
      <c r="B11" s="189"/>
      <c r="C11" s="189"/>
      <c r="D11" s="197" t="s">
        <v>71</v>
      </c>
      <c r="E11" s="201" t="s">
        <v>72</v>
      </c>
      <c r="F11" s="201" t="s">
        <v>73</v>
      </c>
      <c r="G11" s="202" t="s">
        <v>74</v>
      </c>
    </row>
    <row r="12" spans="1:9" s="76" customFormat="1" ht="24" customHeight="1">
      <c r="A12" s="203" t="s">
        <v>7</v>
      </c>
      <c r="B12" s="87" t="s">
        <v>75</v>
      </c>
      <c r="C12" s="86" t="s">
        <v>76</v>
      </c>
      <c r="D12" s="87" t="s">
        <v>77</v>
      </c>
      <c r="E12" s="192">
        <f>D20</f>
        <v>9.8409090909090904E-2</v>
      </c>
      <c r="F12" s="204">
        <v>18147.900000000001</v>
      </c>
      <c r="G12" s="204">
        <f>ROUND(E12*F12,2)</f>
        <v>1785.92</v>
      </c>
      <c r="I12" s="177" t="s">
        <v>45</v>
      </c>
    </row>
    <row r="13" spans="1:9" s="76" customFormat="1" ht="11.25">
      <c r="A13" s="205"/>
      <c r="B13" s="206"/>
      <c r="C13" s="207"/>
      <c r="D13" s="206"/>
      <c r="E13" s="208"/>
      <c r="F13" s="209"/>
      <c r="G13" s="210"/>
    </row>
    <row r="14" spans="1:9" s="76" customFormat="1" ht="11.25">
      <c r="A14" s="205"/>
      <c r="B14" s="206"/>
      <c r="C14" s="207"/>
      <c r="D14" s="206"/>
      <c r="E14" s="208"/>
      <c r="F14" s="209"/>
      <c r="G14" s="210"/>
    </row>
    <row r="15" spans="1:9" s="76" customFormat="1" ht="11.25">
      <c r="A15" s="205"/>
      <c r="B15" s="206" t="s">
        <v>85</v>
      </c>
      <c r="C15" s="207"/>
      <c r="D15" s="206"/>
      <c r="E15" s="208"/>
      <c r="F15" s="209"/>
      <c r="G15" s="210"/>
    </row>
    <row r="16" spans="1:9" s="76" customFormat="1" ht="11.25">
      <c r="A16" s="205"/>
      <c r="B16" s="206"/>
      <c r="C16" s="207"/>
      <c r="D16" s="206"/>
      <c r="E16" s="208"/>
      <c r="F16" s="209"/>
      <c r="G16" s="210"/>
    </row>
    <row r="17" spans="1:9" s="76" customFormat="1" ht="11.25">
      <c r="A17" s="205"/>
      <c r="B17" s="331" t="s">
        <v>78</v>
      </c>
      <c r="C17" s="331"/>
      <c r="D17" s="206"/>
      <c r="E17" s="208"/>
      <c r="F17" s="209"/>
      <c r="G17" s="210"/>
      <c r="I17" s="76">
        <f>0.75*220</f>
        <v>165</v>
      </c>
    </row>
    <row r="18" spans="1:9" s="76" customFormat="1" ht="11.25">
      <c r="A18" s="205"/>
      <c r="B18" s="332" t="s">
        <v>83</v>
      </c>
      <c r="C18" s="332"/>
      <c r="D18" s="206">
        <f>5*1*4.33</f>
        <v>21.65</v>
      </c>
      <c r="E18" s="208" t="s">
        <v>79</v>
      </c>
      <c r="F18" s="209"/>
      <c r="G18" s="210"/>
    </row>
    <row r="19" spans="1:9" s="76" customFormat="1" ht="11.25">
      <c r="A19" s="205"/>
      <c r="B19" s="332" t="s">
        <v>80</v>
      </c>
      <c r="C19" s="332"/>
      <c r="D19" s="206"/>
      <c r="E19" s="208"/>
      <c r="F19" s="209"/>
      <c r="G19" s="210"/>
    </row>
    <row r="20" spans="1:9" s="76" customFormat="1" ht="11.25">
      <c r="A20" s="205"/>
      <c r="B20" s="332" t="s">
        <v>84</v>
      </c>
      <c r="C20" s="332"/>
      <c r="D20" s="212">
        <f>1*D18/220</f>
        <v>9.8409090909090904E-2</v>
      </c>
      <c r="E20" s="208" t="s">
        <v>81</v>
      </c>
      <c r="F20" s="209"/>
      <c r="G20" s="210"/>
    </row>
    <row r="21" spans="1:9" s="76" customFormat="1" ht="11.25">
      <c r="A21" s="205"/>
      <c r="B21" s="211"/>
      <c r="C21" s="211"/>
      <c r="D21" s="206"/>
      <c r="E21" s="208"/>
      <c r="F21" s="209"/>
      <c r="G21" s="210"/>
    </row>
    <row r="22" spans="1:9" s="76" customFormat="1" ht="11.25">
      <c r="A22" s="205"/>
      <c r="B22" s="211"/>
      <c r="C22" s="211"/>
      <c r="D22" s="206"/>
      <c r="E22" s="208"/>
      <c r="F22" s="209"/>
      <c r="G22" s="210"/>
    </row>
    <row r="23" spans="1:9" s="76" customFormat="1" ht="11.25">
      <c r="A23" s="205"/>
      <c r="B23" s="211"/>
      <c r="C23" s="211"/>
      <c r="D23" s="206"/>
      <c r="E23" s="208"/>
      <c r="F23" s="209"/>
      <c r="G23" s="210"/>
    </row>
    <row r="24" spans="1:9" ht="14.25" customHeight="1">
      <c r="A24" s="213"/>
      <c r="B24" s="141"/>
      <c r="C24" s="141"/>
      <c r="D24" s="141"/>
      <c r="E24" s="141"/>
      <c r="F24" s="208"/>
      <c r="G24" s="214"/>
      <c r="I24" s="215"/>
    </row>
    <row r="25" spans="1:9" ht="11.25" customHeight="1">
      <c r="A25" s="216"/>
      <c r="B25" s="142"/>
      <c r="C25" s="142"/>
      <c r="D25" s="142"/>
      <c r="E25" s="142"/>
      <c r="F25" s="217"/>
      <c r="G25" s="218"/>
    </row>
    <row r="26" spans="1:9" ht="11.25" customHeight="1">
      <c r="A26" s="216"/>
      <c r="C26" s="194"/>
      <c r="D26" s="219"/>
      <c r="E26" s="142"/>
      <c r="F26" s="142"/>
      <c r="G26" s="218"/>
    </row>
    <row r="27" spans="1:9" s="75" customFormat="1" ht="12">
      <c r="A27" s="220"/>
      <c r="C27" s="233" t="s">
        <v>113</v>
      </c>
      <c r="D27" s="143"/>
      <c r="E27" s="325"/>
      <c r="F27" s="325"/>
      <c r="G27" s="221"/>
    </row>
    <row r="28" spans="1:9" s="75" customFormat="1" ht="12">
      <c r="A28" s="222"/>
      <c r="C28" s="140" t="s">
        <v>60</v>
      </c>
      <c r="F28" s="93"/>
      <c r="G28" s="223"/>
    </row>
    <row r="29" spans="1:9">
      <c r="A29" s="224"/>
      <c r="C29" s="140" t="s">
        <v>114</v>
      </c>
      <c r="G29" s="225"/>
    </row>
    <row r="30" spans="1:9">
      <c r="A30" s="224"/>
      <c r="G30" s="225"/>
    </row>
    <row r="31" spans="1:9">
      <c r="A31" s="224"/>
      <c r="G31" s="225"/>
    </row>
    <row r="32" spans="1:9" ht="11.25" customHeight="1">
      <c r="A32" s="216"/>
      <c r="C32" s="194"/>
      <c r="D32" s="142"/>
      <c r="E32" s="326"/>
      <c r="F32" s="326"/>
      <c r="G32" s="218"/>
    </row>
    <row r="33" spans="1:7" s="75" customFormat="1" ht="12">
      <c r="A33" s="220"/>
      <c r="C33" s="233" t="s">
        <v>115</v>
      </c>
      <c r="D33" s="143"/>
      <c r="E33" s="325"/>
      <c r="F33" s="325"/>
      <c r="G33" s="221"/>
    </row>
    <row r="34" spans="1:7" s="75" customFormat="1" ht="12" customHeight="1">
      <c r="A34" s="222"/>
      <c r="C34" s="140" t="s">
        <v>59</v>
      </c>
      <c r="F34" s="93"/>
      <c r="G34" s="223"/>
    </row>
    <row r="35" spans="1:7" s="75" customFormat="1" ht="12" customHeight="1">
      <c r="A35" s="222"/>
      <c r="C35" s="140"/>
      <c r="F35" s="93"/>
      <c r="G35" s="223"/>
    </row>
    <row r="36" spans="1:7" s="75" customFormat="1" ht="12" customHeight="1">
      <c r="A36" s="226"/>
      <c r="B36" s="227"/>
      <c r="C36" s="228"/>
      <c r="D36" s="227"/>
      <c r="E36" s="227"/>
      <c r="F36" s="229"/>
      <c r="G36" s="230"/>
    </row>
    <row r="38" spans="1:7" ht="70.150000000000006" customHeight="1">
      <c r="A38" s="327"/>
      <c r="B38" s="327"/>
      <c r="C38" s="327"/>
      <c r="D38" s="327"/>
      <c r="E38" s="327"/>
      <c r="F38" s="327"/>
      <c r="G38" s="327"/>
    </row>
  </sheetData>
  <mergeCells count="23">
    <mergeCell ref="F8:G8"/>
    <mergeCell ref="A1:B1"/>
    <mergeCell ref="C1:G1"/>
    <mergeCell ref="A2:G2"/>
    <mergeCell ref="A3:D3"/>
    <mergeCell ref="E3:F3"/>
    <mergeCell ref="A4:D4"/>
    <mergeCell ref="E4:F4"/>
    <mergeCell ref="A5:D5"/>
    <mergeCell ref="E5:G5"/>
    <mergeCell ref="A6:D6"/>
    <mergeCell ref="F6:G6"/>
    <mergeCell ref="A7:G7"/>
    <mergeCell ref="E27:F27"/>
    <mergeCell ref="E32:F32"/>
    <mergeCell ref="E33:F33"/>
    <mergeCell ref="A38:G38"/>
    <mergeCell ref="A9:G9"/>
    <mergeCell ref="F10:G10"/>
    <mergeCell ref="B17:C17"/>
    <mergeCell ref="B18:C18"/>
    <mergeCell ref="B19:C19"/>
    <mergeCell ref="B20:C20"/>
  </mergeCells>
  <printOptions horizontalCentered="1"/>
  <pageMargins left="0.47244094488188981" right="0.19685039370078741" top="0.59055118110236227" bottom="0.6692913385826772" header="0" footer="0"/>
  <pageSetup paperSize="9" scale="78" fitToHeight="0" orientation="portrait" horizontalDpi="4294967295" r:id="rId1"/>
  <headerFooter alignWithMargins="0"/>
  <ignoredErrors>
    <ignoredError sqref="G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="90" zoomScaleNormal="90" zoomScaleSheetLayoutView="70" workbookViewId="0">
      <selection activeCell="D12" sqref="D12"/>
    </sheetView>
  </sheetViews>
  <sheetFormatPr defaultColWidth="9.140625" defaultRowHeight="12.75"/>
  <cols>
    <col min="1" max="1" width="24.7109375" style="74" customWidth="1"/>
    <col min="2" max="2" width="47.42578125" style="74" customWidth="1"/>
    <col min="3" max="5" width="15.28515625" style="74" customWidth="1"/>
    <col min="6" max="6" width="14.5703125" style="105" customWidth="1"/>
    <col min="7" max="7" width="20.140625" style="74" customWidth="1"/>
    <col min="8" max="8" width="10.5703125" style="74" bestFit="1" customWidth="1"/>
    <col min="9" max="16384" width="9.140625" style="74"/>
  </cols>
  <sheetData>
    <row r="1" spans="1:14" ht="64.900000000000006" customHeight="1">
      <c r="A1" s="359"/>
      <c r="B1" s="360"/>
      <c r="C1" s="361"/>
      <c r="D1" s="361"/>
      <c r="E1" s="361"/>
      <c r="F1" s="362"/>
    </row>
    <row r="2" spans="1:14" s="75" customFormat="1" ht="24" customHeight="1">
      <c r="A2" s="363" t="s">
        <v>97</v>
      </c>
      <c r="B2" s="340"/>
      <c r="C2" s="340"/>
      <c r="D2" s="340"/>
      <c r="E2" s="340"/>
      <c r="F2" s="364"/>
    </row>
    <row r="3" spans="1:14" s="76" customFormat="1" ht="18.600000000000001" customHeight="1">
      <c r="A3" s="365" t="str">
        <f>'Memória de Cálculo'!A3:D3</f>
        <v>PREFEITURA MUNICIPAL DE CONCEIÇÃO DOS OUROS</v>
      </c>
      <c r="B3" s="343"/>
      <c r="C3" s="343"/>
      <c r="D3" s="366"/>
      <c r="E3" s="344"/>
      <c r="F3" s="367"/>
    </row>
    <row r="4" spans="1:14" s="76" customFormat="1" ht="29.45" customHeight="1">
      <c r="A4" s="357" t="str">
        <f>'Memória de Cálculo'!A4:D4</f>
        <v>OBRA: RECAPEAMENTO ASFÁLTICO EM CBUQ</v>
      </c>
      <c r="B4" s="347"/>
      <c r="C4" s="347"/>
      <c r="D4" s="348"/>
      <c r="E4" s="77"/>
      <c r="F4" s="78"/>
    </row>
    <row r="5" spans="1:14" s="76" customFormat="1" ht="29.45" customHeight="1">
      <c r="A5" s="357" t="str">
        <f>'Memória de Cálculo'!A5:D5</f>
        <v>LOCAL: Ruas Diversas no Município de Conceição dos Ouros/MG</v>
      </c>
      <c r="B5" s="347"/>
      <c r="C5" s="347"/>
      <c r="D5" s="347"/>
      <c r="E5" s="347"/>
      <c r="F5" s="358"/>
    </row>
    <row r="6" spans="1:14" s="76" customFormat="1" ht="43.15" customHeight="1">
      <c r="A6" s="368" t="str">
        <f>'Planilha Orcamentária'!A6:D6</f>
        <v>REGIÃO/MÊS DE REFERÊNCIA: TABELA SEINFRA - REGIÃO SUL - JANEIRO 2024 - COM DESONERAÇÃO; TABELA SEINFRA - REGIÃO SUL - OUTUBRO 2023 - COM DESONERAÇÃO</v>
      </c>
      <c r="B6" s="353"/>
      <c r="C6" s="353"/>
      <c r="D6" s="353"/>
      <c r="E6" s="353"/>
      <c r="F6" s="369"/>
    </row>
    <row r="7" spans="1:14" ht="25.9" customHeight="1">
      <c r="A7" s="79" t="s">
        <v>29</v>
      </c>
      <c r="B7" s="80" t="s">
        <v>30</v>
      </c>
      <c r="C7" s="80" t="s">
        <v>2</v>
      </c>
      <c r="D7" s="80" t="s">
        <v>1</v>
      </c>
      <c r="E7" s="333" t="s">
        <v>5</v>
      </c>
      <c r="F7" s="370"/>
    </row>
    <row r="8" spans="1:14" s="76" customFormat="1" ht="68.25" customHeight="1">
      <c r="A8" s="371" t="s">
        <v>95</v>
      </c>
      <c r="B8" s="372"/>
      <c r="C8" s="81" t="s">
        <v>94</v>
      </c>
      <c r="D8" s="82">
        <v>1</v>
      </c>
      <c r="E8" s="373">
        <f>F14</f>
        <v>30.9468</v>
      </c>
      <c r="F8" s="374"/>
    </row>
    <row r="9" spans="1:14" s="76" customFormat="1" ht="22.5">
      <c r="A9" s="79"/>
      <c r="B9" s="80"/>
      <c r="C9" s="80" t="s">
        <v>2</v>
      </c>
      <c r="D9" s="80" t="s">
        <v>72</v>
      </c>
      <c r="E9" s="83" t="s">
        <v>98</v>
      </c>
      <c r="F9" s="84" t="s">
        <v>74</v>
      </c>
    </row>
    <row r="10" spans="1:14" s="76" customFormat="1" ht="39.75" customHeight="1">
      <c r="A10" s="85" t="s">
        <v>99</v>
      </c>
      <c r="B10" s="86" t="s">
        <v>111</v>
      </c>
      <c r="C10" s="87" t="s">
        <v>66</v>
      </c>
      <c r="D10" s="88">
        <v>0.3</v>
      </c>
      <c r="E10" s="192">
        <v>20.84</v>
      </c>
      <c r="F10" s="89">
        <f>D10*E10</f>
        <v>6.2519999999999998</v>
      </c>
      <c r="J10" s="90"/>
    </row>
    <row r="11" spans="1:14" s="76" customFormat="1" ht="39.75" customHeight="1">
      <c r="A11" s="85" t="s">
        <v>100</v>
      </c>
      <c r="B11" s="86" t="s">
        <v>112</v>
      </c>
      <c r="C11" s="87" t="s">
        <v>101</v>
      </c>
      <c r="D11" s="88">
        <f>D10*0.1</f>
        <v>0.03</v>
      </c>
      <c r="E11" s="192">
        <v>61.8</v>
      </c>
      <c r="F11" s="89">
        <f>D11*E11</f>
        <v>1.8539999999999999</v>
      </c>
      <c r="I11" s="91"/>
      <c r="J11" s="90"/>
    </row>
    <row r="12" spans="1:14" s="76" customFormat="1" ht="51" customHeight="1">
      <c r="A12" s="85" t="s">
        <v>102</v>
      </c>
      <c r="B12" s="86" t="s">
        <v>103</v>
      </c>
      <c r="C12" s="87" t="s">
        <v>101</v>
      </c>
      <c r="D12" s="88">
        <f>D11</f>
        <v>0.03</v>
      </c>
      <c r="E12" s="192">
        <v>695.36</v>
      </c>
      <c r="F12" s="89">
        <f>D12*E12</f>
        <v>20.860800000000001</v>
      </c>
      <c r="K12" s="92"/>
    </row>
    <row r="13" spans="1:14" s="75" customFormat="1" ht="39" customHeight="1">
      <c r="A13" s="85" t="s">
        <v>104</v>
      </c>
      <c r="B13" s="86" t="s">
        <v>105</v>
      </c>
      <c r="C13" s="87" t="s">
        <v>101</v>
      </c>
      <c r="D13" s="88">
        <f>D11</f>
        <v>0.03</v>
      </c>
      <c r="E13" s="192">
        <v>66</v>
      </c>
      <c r="F13" s="89">
        <f>D13*E13</f>
        <v>1.98</v>
      </c>
      <c r="G13" s="93"/>
      <c r="N13" s="76"/>
    </row>
    <row r="14" spans="1:14">
      <c r="A14" s="375" t="s">
        <v>19</v>
      </c>
      <c r="B14" s="376"/>
      <c r="C14" s="376"/>
      <c r="D14" s="376"/>
      <c r="E14" s="377"/>
      <c r="F14" s="94">
        <f>SUM(F10:F13)</f>
        <v>30.9468</v>
      </c>
      <c r="G14" s="95"/>
      <c r="K14" s="95"/>
      <c r="N14" s="76"/>
    </row>
    <row r="15" spans="1:14">
      <c r="A15" s="96"/>
      <c r="B15" s="141"/>
      <c r="C15" s="141"/>
      <c r="D15" s="141"/>
      <c r="E15" s="141"/>
      <c r="F15" s="97"/>
    </row>
    <row r="16" spans="1:14">
      <c r="A16" s="98"/>
      <c r="B16" s="142"/>
      <c r="C16" s="142"/>
      <c r="D16" s="142"/>
      <c r="E16" s="142"/>
      <c r="F16" s="99"/>
    </row>
    <row r="17" spans="1:6" s="75" customFormat="1">
      <c r="A17" s="98"/>
      <c r="B17" s="74"/>
      <c r="C17" s="74"/>
      <c r="D17" s="74"/>
      <c r="E17" s="142"/>
      <c r="F17" s="100"/>
    </row>
    <row r="18" spans="1:6" s="75" customFormat="1" ht="12">
      <c r="A18" s="101"/>
      <c r="B18" s="143"/>
      <c r="C18" s="143"/>
      <c r="D18" s="143"/>
      <c r="E18" s="144"/>
      <c r="F18" s="102"/>
    </row>
    <row r="19" spans="1:6">
      <c r="A19" s="103"/>
      <c r="B19" s="145"/>
      <c r="C19" s="75"/>
      <c r="D19" s="75"/>
      <c r="E19" s="75"/>
      <c r="F19" s="104"/>
    </row>
    <row r="20" spans="1:6">
      <c r="A20" s="96"/>
      <c r="B20" s="233" t="s">
        <v>113</v>
      </c>
      <c r="C20" s="141"/>
      <c r="D20" s="141"/>
      <c r="E20" s="141"/>
      <c r="F20" s="99"/>
    </row>
    <row r="21" spans="1:6">
      <c r="A21" s="98"/>
      <c r="B21" s="140" t="s">
        <v>60</v>
      </c>
      <c r="C21" s="141"/>
      <c r="D21" s="142"/>
      <c r="E21" s="142"/>
      <c r="F21" s="100"/>
    </row>
    <row r="22" spans="1:6">
      <c r="A22" s="98"/>
      <c r="B22" s="140" t="s">
        <v>114</v>
      </c>
      <c r="C22" s="142"/>
      <c r="F22" s="102"/>
    </row>
    <row r="23" spans="1:6" s="75" customFormat="1">
      <c r="A23" s="101"/>
      <c r="B23" s="74"/>
      <c r="C23" s="74"/>
      <c r="D23" s="143"/>
      <c r="E23" s="143"/>
      <c r="F23" s="104"/>
    </row>
    <row r="24" spans="1:6" s="75" customFormat="1">
      <c r="A24" s="101"/>
      <c r="B24" s="74"/>
      <c r="C24" s="143"/>
      <c r="D24" s="143"/>
      <c r="E24" s="144"/>
      <c r="F24" s="102"/>
    </row>
    <row r="25" spans="1:6" s="75" customFormat="1">
      <c r="A25" s="103"/>
      <c r="B25" s="194"/>
      <c r="C25" s="140"/>
      <c r="F25" s="104"/>
    </row>
    <row r="26" spans="1:6" s="75" customFormat="1" ht="12">
      <c r="A26" s="103"/>
      <c r="B26" s="193" t="s">
        <v>115</v>
      </c>
      <c r="C26" s="140"/>
      <c r="F26" s="104"/>
    </row>
    <row r="27" spans="1:6">
      <c r="A27" s="146"/>
      <c r="B27" s="140" t="s">
        <v>59</v>
      </c>
      <c r="F27" s="147"/>
    </row>
    <row r="28" spans="1:6" ht="13.5" thickBot="1">
      <c r="A28" s="148"/>
      <c r="B28" s="149"/>
      <c r="C28" s="149"/>
      <c r="D28" s="149"/>
      <c r="E28" s="149"/>
      <c r="F28" s="150"/>
    </row>
  </sheetData>
  <mergeCells count="12">
    <mergeCell ref="A6:F6"/>
    <mergeCell ref="E7:F7"/>
    <mergeCell ref="A8:B8"/>
    <mergeCell ref="E8:F8"/>
    <mergeCell ref="A14:E14"/>
    <mergeCell ref="A5:F5"/>
    <mergeCell ref="A1:B1"/>
    <mergeCell ref="C1:F1"/>
    <mergeCell ref="A2:F2"/>
    <mergeCell ref="A3:D3"/>
    <mergeCell ref="E3:F3"/>
    <mergeCell ref="A4:D4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8</vt:i4>
      </vt:variant>
    </vt:vector>
  </HeadingPairs>
  <TitlesOfParts>
    <vt:vector size="14" baseType="lpstr">
      <vt:lpstr>Memória de Cálculo</vt:lpstr>
      <vt:lpstr>Planilha Orcamentária</vt:lpstr>
      <vt:lpstr>BDI</vt:lpstr>
      <vt:lpstr>Cronograma</vt:lpstr>
      <vt:lpstr>7 - CCU-001</vt:lpstr>
      <vt:lpstr>8 - CCU-002 NÃO USAR</vt:lpstr>
      <vt:lpstr>'7 - CCU-001'!Area_de_impressao</vt:lpstr>
      <vt:lpstr>'8 - CCU-002 NÃO USAR'!Area_de_impressao</vt:lpstr>
      <vt:lpstr>Cronograma!Area_de_impressao</vt:lpstr>
      <vt:lpstr>'Memória de Cálculo'!Area_de_impressao</vt:lpstr>
      <vt:lpstr>'Planilha Orcamentária'!Area_de_impressao</vt:lpstr>
      <vt:lpstr>'7 - CCU-001'!Titulos_de_impressao</vt:lpstr>
      <vt:lpstr>'Memória de Cálculo'!Titulos_de_impressao</vt:lpstr>
      <vt:lpstr>'Planilha Orcamentária'!Titulos_de_impressao</vt:lpstr>
    </vt:vector>
  </TitlesOfParts>
  <Company>Setop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Setop</dc:creator>
  <cp:lastModifiedBy>Éliton Fábio Santos</cp:lastModifiedBy>
  <cp:lastPrinted>2024-04-25T13:16:18Z</cp:lastPrinted>
  <dcterms:created xsi:type="dcterms:W3CDTF">2006-09-22T13:55:22Z</dcterms:created>
  <dcterms:modified xsi:type="dcterms:W3CDTF">2024-04-25T20:33:47Z</dcterms:modified>
</cp:coreProperties>
</file>