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Planilha Modelo Ñ deson" sheetId="8" r:id="rId1"/>
  </sheets>
  <definedNames>
    <definedName name="_xlnm._FilterDatabase" localSheetId="0" hidden="1">'Planilha Modelo Ñ deson'!$A$10:$K$33</definedName>
    <definedName name="_xlnm.Print_Area" localSheetId="0">'Planilha Modelo Ñ deson'!$A$1:$I$42</definedName>
    <definedName name="_xlnm.Print_Titles" localSheetId="0">'Planilha Modelo Ñ deson'!$1:$9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8" l="1"/>
  <c r="I28" i="8" s="1"/>
  <c r="H29" i="8"/>
  <c r="I29" i="8" s="1"/>
  <c r="H30" i="8"/>
  <c r="I30" i="8" s="1"/>
  <c r="H27" i="8"/>
  <c r="I27" i="8" s="1"/>
  <c r="H26" i="8" l="1"/>
  <c r="I26" i="8" s="1"/>
  <c r="I25" i="8" s="1"/>
  <c r="F32" i="8" l="1"/>
  <c r="H32" i="8"/>
  <c r="I32" i="8" l="1"/>
  <c r="I31" i="8" s="1"/>
  <c r="H12" i="8"/>
  <c r="I12" i="8" s="1"/>
  <c r="H18" i="8"/>
  <c r="I18" i="8" s="1"/>
  <c r="H19" i="8" l="1"/>
  <c r="F19" i="8"/>
  <c r="I19" i="8" l="1"/>
  <c r="F17" i="8" l="1"/>
  <c r="H14" i="8" l="1"/>
  <c r="I14" i="8" s="1"/>
  <c r="H15" i="8"/>
  <c r="I15" i="8" s="1"/>
  <c r="I13" i="8" l="1"/>
  <c r="F21" i="8"/>
  <c r="G21" i="8" s="1"/>
  <c r="H20" i="8" l="1"/>
  <c r="I20" i="8" s="1"/>
  <c r="H24" i="8"/>
  <c r="I24" i="8" s="1"/>
  <c r="H21" i="8"/>
  <c r="I21" i="8" s="1"/>
  <c r="H11" i="8" l="1"/>
  <c r="I11" i="8" s="1"/>
  <c r="I10" i="8" s="1"/>
  <c r="H22" i="8"/>
  <c r="I22" i="8" l="1"/>
  <c r="H23" i="8"/>
  <c r="I23" i="8" s="1"/>
  <c r="H17" i="8"/>
  <c r="I17" i="8" s="1"/>
  <c r="I16" i="8" l="1"/>
  <c r="I33" i="8" s="1"/>
</calcChain>
</file>

<file path=xl/sharedStrings.xml><?xml version="1.0" encoding="utf-8"?>
<sst xmlns="http://schemas.openxmlformats.org/spreadsheetml/2006/main" count="109" uniqueCount="82">
  <si>
    <t>FONTE</t>
  </si>
  <si>
    <t>CÓDIGO</t>
  </si>
  <si>
    <t>DESCRIÇÃO</t>
  </si>
  <si>
    <t>UNID.</t>
  </si>
  <si>
    <t>QUANT.</t>
  </si>
  <si>
    <t>CUSTO UNIT.</t>
  </si>
  <si>
    <t>PREÇO UNIT.</t>
  </si>
  <si>
    <t>PREÇO TOTAL</t>
  </si>
  <si>
    <t>ITEM</t>
  </si>
  <si>
    <t/>
  </si>
  <si>
    <t>BDI</t>
  </si>
  <si>
    <t>PLANILHA ORÇAMENTÁRIA</t>
  </si>
  <si>
    <t>SINAPI</t>
  </si>
  <si>
    <t>Prefeito Municipal</t>
  </si>
  <si>
    <t>KG</t>
  </si>
  <si>
    <t>Serviços de Engenharia</t>
  </si>
  <si>
    <t>TOTAL GERAL</t>
  </si>
  <si>
    <t>M²</t>
  </si>
  <si>
    <t>Guindaste hidráulico autopropelido, com lança telescópica 40 m, capacidade máxima 60 t, potência 260 kw - CHP diurno. AF_03/2016</t>
  </si>
  <si>
    <t>Mobilização/desmobilização de Guindaste</t>
  </si>
  <si>
    <t>DATA:</t>
  </si>
  <si>
    <t>SETOP</t>
  </si>
  <si>
    <t>CHP</t>
  </si>
  <si>
    <t xml:space="preserve">Pintura Poliuretano acrílico alifático de alta espessura (2 demãos) sobre superficie metálica </t>
  </si>
  <si>
    <t>Descarga e manuseio das vigas metálicas com a utilização de Caminhão Munck (incluso mobilização/desmobilização)</t>
  </si>
  <si>
    <t>H</t>
  </si>
  <si>
    <t>1 carreta</t>
  </si>
  <si>
    <t xml:space="preserve"> Estrutura Metálica </t>
  </si>
  <si>
    <t>Galvanização à fogo estrutura</t>
  </si>
  <si>
    <t>Transporte de estrutura metálica com comprimento até 12m</t>
  </si>
  <si>
    <t>ED-3335</t>
  </si>
  <si>
    <t>Demolição de argamassas, de forma manual, sem reaproveitamento. AF_12/2017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</si>
  <si>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</si>
  <si>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Estrutura treliçada de cobertura, tipo arco, com ligações parafusadas, inclusos perfis metálicos, chapas metálicas, mão de obra e transporte com guindaste – Fornecimento e Instalação. AF_01/2020</t>
  </si>
  <si>
    <t>Graute FGK=15Mpa;Traço 1:0,04:2,2:2,5(em massa seca de cimento/cal;/areia grossa/brita 0)- Preparo mecânico com betoneira 400L. AF_09/2021 - Regularização Bases do arco</t>
  </si>
  <si>
    <t>1.1</t>
  </si>
  <si>
    <t>2.1</t>
  </si>
  <si>
    <t>2.2</t>
  </si>
  <si>
    <t>01</t>
  </si>
  <si>
    <t>02</t>
  </si>
  <si>
    <t>03</t>
  </si>
  <si>
    <t>04</t>
  </si>
  <si>
    <t>Parafusos Galvanizados - Fixação da Estrutura</t>
  </si>
  <si>
    <t>05</t>
  </si>
  <si>
    <t>06</t>
  </si>
  <si>
    <t>Projeto Executivo de Estrutura Metálica inclusive memória de cálculo</t>
  </si>
  <si>
    <t>1.2</t>
  </si>
  <si>
    <t>99058</t>
  </si>
  <si>
    <t>Locação de ponto para referência topográfica.AF_10/2018</t>
  </si>
  <si>
    <t>ED-50266</t>
  </si>
  <si>
    <t>Limpeza final para entrega da Obra</t>
  </si>
  <si>
    <t>Obras Civis</t>
  </si>
  <si>
    <t>Limpeza Final de Obra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</si>
  <si>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</si>
  <si>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</si>
  <si>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</si>
  <si>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</si>
  <si>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</si>
  <si>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</si>
  <si>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</si>
  <si>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</si>
  <si>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</si>
  <si>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OBRA: ARCO METÁLICO</t>
  </si>
  <si>
    <t>LOCAL: PONTE OLÍMPIO VILAS BOAS</t>
  </si>
  <si>
    <t>LUÍS FERNANDO ROSA DE CASTRO</t>
  </si>
  <si>
    <t>______________________________________</t>
  </si>
  <si>
    <r>
      <rPr>
        <b/>
        <sz val="11"/>
        <color theme="1"/>
        <rFont val="Arial"/>
        <family val="2"/>
      </rPr>
      <t xml:space="preserve">REGIÃO / MÊS DE REFERÊNCIA: </t>
    </r>
    <r>
      <rPr>
        <sz val="11"/>
        <color theme="1"/>
        <rFont val="Arial"/>
        <family val="2"/>
      </rPr>
      <t>SINAPI MAIO/2022 ; SETOP ABRIL/2022 S/ DESONERAÇÃO</t>
    </r>
  </si>
  <si>
    <t>Cotação</t>
  </si>
  <si>
    <t>Instalações elétricas</t>
  </si>
  <si>
    <t>PÇ</t>
  </si>
  <si>
    <t>07</t>
  </si>
  <si>
    <t>CREA 56.250/D</t>
  </si>
  <si>
    <t xml:space="preserve">R.T. ENG. JOSÉ AIRTON JUNHO DOS REIS </t>
  </si>
  <si>
    <t>5.1</t>
  </si>
  <si>
    <t xml:space="preserve">Luminária Refletor 12V 10W RGB </t>
  </si>
  <si>
    <t>Fonte LED 12V 3A 36W Blindada Caixa Preta</t>
  </si>
  <si>
    <t xml:space="preserve">Fita LED Controle RGB Bluetooth 12V 72W </t>
  </si>
  <si>
    <t xml:space="preserve">Modulo Amplificador RGB </t>
  </si>
  <si>
    <t>Cabo de cobre flexível 4mm</t>
  </si>
  <si>
    <t>M</t>
  </si>
  <si>
    <r>
      <rPr>
        <b/>
        <sz val="11"/>
        <color theme="1"/>
        <rFont val="Arial"/>
        <family val="2"/>
      </rPr>
      <t>PRAZO DE EXECUÇÃO:</t>
    </r>
    <r>
      <rPr>
        <sz val="11"/>
        <color theme="1"/>
        <rFont val="Arial"/>
        <family val="2"/>
      </rPr>
      <t xml:space="preserve"> 03 MESES</t>
    </r>
  </si>
  <si>
    <r>
      <rPr>
        <b/>
        <sz val="14"/>
        <color theme="1"/>
        <rFont val="Arial"/>
        <family val="2"/>
      </rPr>
      <t xml:space="preserve">PREFEITURA MUNICIPAL DE CONCEIÇÃO DOS OUROS                                                                                </t>
    </r>
    <r>
      <rPr>
        <sz val="12"/>
        <color theme="1"/>
        <rFont val="Arial"/>
        <family val="2"/>
      </rPr>
      <t>Praça José Maria de Souza, 01 - Centro, CEP 37.548-000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</si>
</sst>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5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4" fontId="0" fillId="0" borderId="0" xfId="0" applyNumberForma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8" fontId="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0" fontId="0" fillId="0" borderId="0" xfId="4" applyNumberFormat="1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8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4" fontId="1" fillId="3" borderId="1" xfId="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8" fontId="1" fillId="0" borderId="4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12" fillId="0" borderId="0" xfId="0" applyFont="1"/>
    <xf numFmtId="43" fontId="12" fillId="0" borderId="0" xfId="6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8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4" fontId="0" fillId="0" borderId="0" xfId="5" applyFont="1" applyFill="1" applyAlignment="1">
      <alignment vertical="center"/>
    </xf>
    <xf numFmtId="4" fontId="0" fillId="0" borderId="1" xfId="0" applyNumberForma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Fill="1" applyAlignment="1">
      <alignment vertical="center"/>
    </xf>
    <xf numFmtId="8" fontId="0" fillId="0" borderId="0" xfId="0" applyNumberForma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4" fontId="0" fillId="0" borderId="0" xfId="0" applyNumberFormat="1" applyFill="1" applyAlignment="1">
      <alignment vertical="center"/>
    </xf>
    <xf numFmtId="8" fontId="0" fillId="0" borderId="0" xfId="0" applyNumberFormat="1" applyBorder="1" applyAlignment="1">
      <alignment vertical="center"/>
    </xf>
    <xf numFmtId="8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vertical="center"/>
    </xf>
    <xf numFmtId="44" fontId="6" fillId="0" borderId="1" xfId="5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0" fillId="0" borderId="0" xfId="0" applyFill="1" applyBorder="1" applyAlignment="1">
      <alignment vertical="center"/>
    </xf>
    <xf numFmtId="44" fontId="1" fillId="0" borderId="0" xfId="5" applyFont="1" applyFill="1" applyBorder="1" applyAlignment="1">
      <alignment vertical="center"/>
    </xf>
    <xf numFmtId="44" fontId="0" fillId="0" borderId="0" xfId="5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4" fontId="5" fillId="0" borderId="0" xfId="5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horizontal="center"/>
    </xf>
    <xf numFmtId="44" fontId="0" fillId="0" borderId="0" xfId="5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4" fontId="2" fillId="0" borderId="0" xfId="0" applyNumberFormat="1" applyFont="1" applyFill="1" applyBorder="1" applyAlignment="1">
      <alignment horizontal="center" vertical="center"/>
    </xf>
    <xf numFmtId="44" fontId="0" fillId="0" borderId="1" xfId="5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14" fontId="12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</cellXfs>
  <cellStyles count="7">
    <cellStyle name="Moeda" xfId="5" builtinId="4"/>
    <cellStyle name="Normal" xfId="0" builtinId="0"/>
    <cellStyle name="Normal 2" xfId="1"/>
    <cellStyle name="Porcentagem" xfId="4" builtinId="5"/>
    <cellStyle name="Porcentagem 2" xfId="2"/>
    <cellStyle name="Vírgula" xfId="6" builtinId="3"/>
    <cellStyle name="Vírgula 2" xfId="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56"/>
  <sheetViews>
    <sheetView tabSelected="1" zoomScale="85" zoomScaleNormal="85" zoomScaleSheetLayoutView="100" workbookViewId="0">
      <selection activeCell="A4" sqref="A4:G4"/>
    </sheetView>
  </sheetViews>
  <sheetFormatPr defaultRowHeight="15" x14ac:dyDescent="0.25"/>
  <cols>
    <col min="1" max="1" width="11.7109375" style="1" customWidth="1"/>
    <col min="2" max="2" width="15.140625" style="1" customWidth="1"/>
    <col min="3" max="3" width="22" style="1" customWidth="1"/>
    <col min="4" max="4" width="93.5703125" style="3" customWidth="1"/>
    <col min="5" max="5" width="7.7109375" style="1" bestFit="1" customWidth="1"/>
    <col min="6" max="6" width="10" style="11" bestFit="1" customWidth="1"/>
    <col min="7" max="7" width="17.42578125" style="1" customWidth="1"/>
    <col min="8" max="8" width="15.140625" style="1" customWidth="1"/>
    <col min="9" max="9" width="23.85546875" style="1" customWidth="1"/>
    <col min="10" max="10" width="15.7109375" style="2" customWidth="1"/>
    <col min="11" max="11" width="13.42578125" style="2" customWidth="1"/>
    <col min="12" max="12" width="15.28515625" style="2" customWidth="1"/>
    <col min="13" max="13" width="9.140625" style="2" customWidth="1"/>
    <col min="14" max="14" width="9.140625" style="2"/>
    <col min="15" max="15" width="12.85546875" style="2" bestFit="1" customWidth="1"/>
    <col min="16" max="16" width="9.140625" style="2"/>
    <col min="17" max="17" width="11.85546875" style="2" bestFit="1" customWidth="1"/>
    <col min="18" max="16384" width="9.140625" style="2"/>
  </cols>
  <sheetData>
    <row r="1" spans="1:10" ht="51.75" customHeight="1" x14ac:dyDescent="0.25">
      <c r="D1" s="102" t="s">
        <v>81</v>
      </c>
      <c r="E1" s="102"/>
      <c r="F1" s="102"/>
    </row>
    <row r="2" spans="1:10" ht="34.5" customHeight="1" x14ac:dyDescent="0.25">
      <c r="A2" s="85" t="s">
        <v>11</v>
      </c>
      <c r="B2" s="85"/>
      <c r="C2" s="85"/>
      <c r="D2" s="85"/>
      <c r="E2" s="85"/>
      <c r="F2" s="85"/>
      <c r="G2" s="85"/>
      <c r="H2" s="85"/>
      <c r="I2" s="85"/>
    </row>
    <row r="3" spans="1:10" ht="6.75" customHeight="1" x14ac:dyDescent="0.25">
      <c r="A3" s="86"/>
      <c r="B3" s="86"/>
      <c r="C3" s="86"/>
      <c r="D3" s="86"/>
      <c r="E3" s="86"/>
      <c r="F3" s="86"/>
      <c r="G3" s="86"/>
      <c r="H3" s="86"/>
      <c r="I3" s="86"/>
    </row>
    <row r="4" spans="1:10" s="39" customFormat="1" ht="18" customHeight="1" x14ac:dyDescent="0.25">
      <c r="A4" s="87" t="s">
        <v>62</v>
      </c>
      <c r="B4" s="88"/>
      <c r="C4" s="88"/>
      <c r="D4" s="88"/>
      <c r="E4" s="88"/>
      <c r="F4" s="88"/>
      <c r="G4" s="88"/>
      <c r="H4" s="41" t="s">
        <v>20</v>
      </c>
      <c r="I4" s="79">
        <v>44790</v>
      </c>
      <c r="J4" s="40"/>
    </row>
    <row r="5" spans="1:10" ht="18" customHeight="1" x14ac:dyDescent="0.25">
      <c r="A5" s="87" t="s">
        <v>63</v>
      </c>
      <c r="B5" s="88"/>
      <c r="C5" s="88"/>
      <c r="D5" s="88"/>
      <c r="E5" s="88"/>
      <c r="F5" s="88"/>
      <c r="G5" s="88"/>
      <c r="H5" s="97"/>
      <c r="I5" s="97"/>
    </row>
    <row r="6" spans="1:10" s="39" customFormat="1" ht="18" customHeight="1" x14ac:dyDescent="0.2">
      <c r="A6" s="88" t="s">
        <v>66</v>
      </c>
      <c r="B6" s="88"/>
      <c r="C6" s="88"/>
      <c r="D6" s="88"/>
      <c r="E6" s="88"/>
      <c r="F6" s="88"/>
      <c r="G6" s="88"/>
      <c r="H6" s="98"/>
      <c r="I6" s="98"/>
      <c r="J6" s="40"/>
    </row>
    <row r="7" spans="1:10" s="39" customFormat="1" ht="18" customHeight="1" x14ac:dyDescent="0.2">
      <c r="A7" s="92" t="s">
        <v>80</v>
      </c>
      <c r="B7" s="92"/>
      <c r="C7" s="92"/>
      <c r="D7" s="92"/>
      <c r="E7" s="92"/>
      <c r="F7" s="92"/>
      <c r="G7" s="92"/>
      <c r="H7" s="95"/>
      <c r="I7" s="96"/>
    </row>
    <row r="8" spans="1:10" ht="19.5" customHeight="1" x14ac:dyDescent="0.25">
      <c r="A8" s="93"/>
      <c r="B8" s="93"/>
      <c r="C8" s="93"/>
      <c r="D8" s="93"/>
      <c r="E8" s="93"/>
      <c r="F8" s="93"/>
      <c r="G8" s="94"/>
      <c r="H8" s="4" t="s">
        <v>10</v>
      </c>
      <c r="I8" s="75">
        <v>0.21</v>
      </c>
    </row>
    <row r="9" spans="1:10" x14ac:dyDescent="0.25">
      <c r="A9" s="4" t="s">
        <v>8</v>
      </c>
      <c r="B9" s="4" t="s">
        <v>0</v>
      </c>
      <c r="C9" s="4" t="s">
        <v>1</v>
      </c>
      <c r="D9" s="5" t="s">
        <v>2</v>
      </c>
      <c r="E9" s="4" t="s">
        <v>3</v>
      </c>
      <c r="F9" s="12" t="s">
        <v>4</v>
      </c>
      <c r="G9" s="4" t="s">
        <v>5</v>
      </c>
      <c r="H9" s="4" t="s">
        <v>6</v>
      </c>
      <c r="I9" s="4" t="s">
        <v>7</v>
      </c>
      <c r="J9" s="50"/>
    </row>
    <row r="10" spans="1:10" x14ac:dyDescent="0.25">
      <c r="A10" s="6">
        <v>1</v>
      </c>
      <c r="B10" s="6"/>
      <c r="C10" s="6"/>
      <c r="D10" s="7" t="s">
        <v>15</v>
      </c>
      <c r="E10" s="6"/>
      <c r="F10" s="13"/>
      <c r="G10" s="9" t="s">
        <v>9</v>
      </c>
      <c r="H10" s="9"/>
      <c r="I10" s="9">
        <f>SUM(I11:I12)</f>
        <v>15380.699999999999</v>
      </c>
    </row>
    <row r="11" spans="1:10" s="32" customFormat="1" x14ac:dyDescent="0.25">
      <c r="A11" s="30" t="s">
        <v>35</v>
      </c>
      <c r="B11" s="30" t="s">
        <v>21</v>
      </c>
      <c r="C11" s="35" t="s">
        <v>30</v>
      </c>
      <c r="D11" s="42" t="s">
        <v>45</v>
      </c>
      <c r="E11" s="48" t="s">
        <v>3</v>
      </c>
      <c r="F11" s="46">
        <v>6</v>
      </c>
      <c r="G11" s="58">
        <v>1736.24</v>
      </c>
      <c r="H11" s="31">
        <f t="shared" ref="H11" si="0">ROUND((G11*(1+$I$8)),2)</f>
        <v>2100.85</v>
      </c>
      <c r="I11" s="31">
        <f t="shared" ref="I11" si="1">F11*H11</f>
        <v>12605.099999999999</v>
      </c>
    </row>
    <row r="12" spans="1:10" s="32" customFormat="1" x14ac:dyDescent="0.25">
      <c r="A12" s="30" t="s">
        <v>46</v>
      </c>
      <c r="B12" s="30" t="s">
        <v>12</v>
      </c>
      <c r="C12" s="35" t="s">
        <v>47</v>
      </c>
      <c r="D12" s="42" t="s">
        <v>48</v>
      </c>
      <c r="E12" s="74" t="s">
        <v>3</v>
      </c>
      <c r="F12" s="46">
        <v>180</v>
      </c>
      <c r="G12" s="58">
        <v>12.74</v>
      </c>
      <c r="H12" s="31">
        <f t="shared" ref="H12" si="2">ROUND((G12*(1+$I$8)),2)</f>
        <v>15.42</v>
      </c>
      <c r="I12" s="31">
        <f t="shared" ref="I12" si="3">F12*H12</f>
        <v>2775.6</v>
      </c>
    </row>
    <row r="13" spans="1:10" s="32" customFormat="1" x14ac:dyDescent="0.25">
      <c r="A13" s="6">
        <v>2</v>
      </c>
      <c r="B13" s="6"/>
      <c r="C13" s="6"/>
      <c r="D13" s="7" t="s">
        <v>51</v>
      </c>
      <c r="E13" s="6"/>
      <c r="F13" s="13"/>
      <c r="G13" s="33" t="s">
        <v>9</v>
      </c>
      <c r="H13" s="9"/>
      <c r="I13" s="9">
        <f>SUM(I14:I15)</f>
        <v>480.32960000000003</v>
      </c>
    </row>
    <row r="14" spans="1:10" s="32" customFormat="1" ht="30" x14ac:dyDescent="0.25">
      <c r="A14" s="30" t="s">
        <v>36</v>
      </c>
      <c r="B14" s="30" t="s">
        <v>12</v>
      </c>
      <c r="C14" s="76">
        <v>90278</v>
      </c>
      <c r="D14" s="38" t="s">
        <v>34</v>
      </c>
      <c r="E14" s="30" t="s">
        <v>32</v>
      </c>
      <c r="F14" s="46">
        <v>0.8</v>
      </c>
      <c r="G14" s="73">
        <v>477.55</v>
      </c>
      <c r="H14" s="31">
        <f t="shared" ref="H14" si="4">ROUND((G14*(1+$I$8)),2)</f>
        <v>577.84</v>
      </c>
      <c r="I14" s="31">
        <f>F14*H14</f>
        <v>462.27200000000005</v>
      </c>
      <c r="J14" s="47"/>
    </row>
    <row r="15" spans="1:10" s="32" customFormat="1" x14ac:dyDescent="0.25">
      <c r="A15" s="30" t="s">
        <v>37</v>
      </c>
      <c r="B15" s="30" t="s">
        <v>12</v>
      </c>
      <c r="C15" s="76">
        <v>97631</v>
      </c>
      <c r="D15" s="38" t="s">
        <v>31</v>
      </c>
      <c r="E15" s="30" t="s">
        <v>17</v>
      </c>
      <c r="F15" s="46">
        <v>5.28</v>
      </c>
      <c r="G15" s="73">
        <v>2.83</v>
      </c>
      <c r="H15" s="31">
        <f t="shared" ref="H15" si="5">ROUND((G15*(1+$I$8)),2)</f>
        <v>3.42</v>
      </c>
      <c r="I15" s="31">
        <f>F15*H15</f>
        <v>18.057600000000001</v>
      </c>
      <c r="J15" s="47"/>
    </row>
    <row r="16" spans="1:10" s="32" customFormat="1" x14ac:dyDescent="0.25">
      <c r="A16" s="6">
        <v>3</v>
      </c>
      <c r="B16" s="6"/>
      <c r="C16" s="6"/>
      <c r="D16" s="7" t="s">
        <v>27</v>
      </c>
      <c r="E16" s="6"/>
      <c r="F16" s="13"/>
      <c r="G16" s="33" t="s">
        <v>9</v>
      </c>
      <c r="H16" s="9"/>
      <c r="I16" s="9">
        <f>SUM(I17:I24)</f>
        <v>407208.05249999993</v>
      </c>
      <c r="J16" s="50"/>
    </row>
    <row r="17" spans="1:17" s="32" customFormat="1" ht="30" x14ac:dyDescent="0.25">
      <c r="A17" s="30" t="s">
        <v>53</v>
      </c>
      <c r="B17" s="30" t="s">
        <v>12</v>
      </c>
      <c r="C17" s="51">
        <v>100776</v>
      </c>
      <c r="D17" s="38" t="s">
        <v>33</v>
      </c>
      <c r="E17" s="30" t="s">
        <v>14</v>
      </c>
      <c r="F17" s="46">
        <f>(10550*1.05)*1.15</f>
        <v>12739.124999999998</v>
      </c>
      <c r="G17" s="73">
        <v>19.53</v>
      </c>
      <c r="H17" s="31">
        <f t="shared" ref="H17:H24" si="6">ROUND((G17*(1+$I$8)),2)</f>
        <v>23.63</v>
      </c>
      <c r="I17" s="31">
        <f>F17*H17</f>
        <v>301025.52374999993</v>
      </c>
      <c r="J17" s="47"/>
    </row>
    <row r="18" spans="1:17" s="32" customFormat="1" x14ac:dyDescent="0.25">
      <c r="A18" s="30" t="s">
        <v>54</v>
      </c>
      <c r="B18" s="30" t="s">
        <v>67</v>
      </c>
      <c r="C18" s="80" t="s">
        <v>38</v>
      </c>
      <c r="D18" s="38" t="s">
        <v>42</v>
      </c>
      <c r="E18" s="30" t="s">
        <v>3</v>
      </c>
      <c r="F18" s="46">
        <v>380</v>
      </c>
      <c r="G18" s="73">
        <v>9.25</v>
      </c>
      <c r="H18" s="31">
        <f t="shared" ref="H18" si="7">ROUND((G18*(1+$I$8)),2)</f>
        <v>11.19</v>
      </c>
      <c r="I18" s="31">
        <f>F18*H18</f>
        <v>4252.2</v>
      </c>
      <c r="J18" s="47"/>
    </row>
    <row r="19" spans="1:17" s="32" customFormat="1" x14ac:dyDescent="0.25">
      <c r="A19" s="30" t="s">
        <v>55</v>
      </c>
      <c r="B19" s="30" t="s">
        <v>67</v>
      </c>
      <c r="C19" s="80" t="s">
        <v>39</v>
      </c>
      <c r="D19" s="38" t="s">
        <v>28</v>
      </c>
      <c r="E19" s="30" t="s">
        <v>14</v>
      </c>
      <c r="F19" s="46">
        <f>(10550*1.05)*1.15</f>
        <v>12739.124999999998</v>
      </c>
      <c r="G19" s="73">
        <v>2.4</v>
      </c>
      <c r="H19" s="31">
        <f t="shared" ref="H19" si="8">ROUND((G19*(1+$I$8)),2)</f>
        <v>2.9</v>
      </c>
      <c r="I19" s="31">
        <f>F19*H19</f>
        <v>36943.462499999994</v>
      </c>
      <c r="J19" s="47"/>
    </row>
    <row r="20" spans="1:17" s="32" customFormat="1" x14ac:dyDescent="0.25">
      <c r="A20" s="30" t="s">
        <v>56</v>
      </c>
      <c r="B20" s="30" t="s">
        <v>67</v>
      </c>
      <c r="C20" s="80" t="s">
        <v>40</v>
      </c>
      <c r="D20" s="52" t="s">
        <v>23</v>
      </c>
      <c r="E20" s="59" t="s">
        <v>17</v>
      </c>
      <c r="F20" s="46">
        <v>100</v>
      </c>
      <c r="G20" s="58">
        <v>56.28</v>
      </c>
      <c r="H20" s="31">
        <f t="shared" ref="H20" si="9">ROUND((G20*(1+$I$8)),2)</f>
        <v>68.099999999999994</v>
      </c>
      <c r="I20" s="31">
        <f t="shared" ref="I20" si="10">F20*H20</f>
        <v>6809.9999999999991</v>
      </c>
      <c r="J20" s="47"/>
      <c r="K20" s="53"/>
      <c r="L20" s="49"/>
      <c r="O20" s="49"/>
    </row>
    <row r="21" spans="1:17" s="32" customFormat="1" x14ac:dyDescent="0.25">
      <c r="A21" s="30" t="s">
        <v>57</v>
      </c>
      <c r="B21" s="30" t="s">
        <v>67</v>
      </c>
      <c r="C21" s="80" t="s">
        <v>41</v>
      </c>
      <c r="D21" s="52" t="s">
        <v>29</v>
      </c>
      <c r="E21" s="30" t="s">
        <v>14</v>
      </c>
      <c r="F21" s="46">
        <f>(F17)</f>
        <v>12739.124999999998</v>
      </c>
      <c r="G21" s="73">
        <f>L21/F21</f>
        <v>0.50199680119317469</v>
      </c>
      <c r="H21" s="31">
        <f t="shared" ref="H21" si="11">ROUND((G21*(1+$I$8)),2)</f>
        <v>0.61</v>
      </c>
      <c r="I21" s="31">
        <f t="shared" ref="I21" si="12">F21*H21</f>
        <v>7770.8662499999991</v>
      </c>
      <c r="J21" s="47"/>
      <c r="K21" s="53"/>
      <c r="L21" s="49">
        <v>6395</v>
      </c>
      <c r="M21" s="32" t="s">
        <v>26</v>
      </c>
      <c r="O21" s="49"/>
    </row>
    <row r="22" spans="1:17" s="32" customFormat="1" ht="30" x14ac:dyDescent="0.25">
      <c r="A22" s="30" t="s">
        <v>58</v>
      </c>
      <c r="B22" s="30" t="s">
        <v>12</v>
      </c>
      <c r="C22" s="34">
        <v>93287</v>
      </c>
      <c r="D22" s="38" t="s">
        <v>18</v>
      </c>
      <c r="E22" s="30" t="s">
        <v>22</v>
      </c>
      <c r="F22" s="46">
        <v>100</v>
      </c>
      <c r="G22" s="73">
        <v>292.58</v>
      </c>
      <c r="H22" s="31">
        <f t="shared" si="6"/>
        <v>354.02</v>
      </c>
      <c r="I22" s="31">
        <f t="shared" ref="I22:I24" si="13">F22*H22</f>
        <v>35402</v>
      </c>
      <c r="K22" s="45"/>
      <c r="L22" s="49"/>
      <c r="O22" s="49"/>
      <c r="Q22" s="49"/>
    </row>
    <row r="23" spans="1:17" s="32" customFormat="1" x14ac:dyDescent="0.25">
      <c r="A23" s="30" t="s">
        <v>59</v>
      </c>
      <c r="B23" s="30" t="s">
        <v>67</v>
      </c>
      <c r="C23" s="80" t="s">
        <v>43</v>
      </c>
      <c r="D23" s="38" t="s">
        <v>19</v>
      </c>
      <c r="E23" s="30" t="s">
        <v>3</v>
      </c>
      <c r="F23" s="46">
        <v>1</v>
      </c>
      <c r="G23" s="73">
        <v>2400</v>
      </c>
      <c r="H23" s="31">
        <f t="shared" si="6"/>
        <v>2904</v>
      </c>
      <c r="I23" s="31">
        <f t="shared" si="13"/>
        <v>2904</v>
      </c>
      <c r="L23" s="49"/>
      <c r="Q23" s="49"/>
    </row>
    <row r="24" spans="1:17" ht="30" x14ac:dyDescent="0.25">
      <c r="A24" s="30" t="s">
        <v>60</v>
      </c>
      <c r="B24" s="30" t="s">
        <v>67</v>
      </c>
      <c r="C24" s="80" t="s">
        <v>44</v>
      </c>
      <c r="D24" s="52" t="s">
        <v>24</v>
      </c>
      <c r="E24" s="56" t="s">
        <v>25</v>
      </c>
      <c r="F24" s="46">
        <v>50</v>
      </c>
      <c r="G24" s="73">
        <v>200</v>
      </c>
      <c r="H24" s="31">
        <f t="shared" si="6"/>
        <v>242</v>
      </c>
      <c r="I24" s="43">
        <f t="shared" si="13"/>
        <v>12100</v>
      </c>
      <c r="K24" s="45"/>
      <c r="L24" s="57"/>
    </row>
    <row r="25" spans="1:17" x14ac:dyDescent="0.25">
      <c r="A25" s="6">
        <v>4</v>
      </c>
      <c r="B25" s="6"/>
      <c r="C25" s="6"/>
      <c r="D25" s="7" t="s">
        <v>68</v>
      </c>
      <c r="E25" s="6"/>
      <c r="F25" s="13"/>
      <c r="G25" s="33" t="s">
        <v>9</v>
      </c>
      <c r="H25" s="9"/>
      <c r="I25" s="9">
        <f>SUM(I26:I30)</f>
        <v>37897.199999999997</v>
      </c>
      <c r="K25" s="45"/>
      <c r="L25" s="57"/>
    </row>
    <row r="26" spans="1:17" s="32" customFormat="1" ht="18" customHeight="1" x14ac:dyDescent="0.25">
      <c r="A26" s="81" t="s">
        <v>61</v>
      </c>
      <c r="B26" s="81" t="s">
        <v>67</v>
      </c>
      <c r="C26" s="99" t="s">
        <v>70</v>
      </c>
      <c r="D26" s="38" t="s">
        <v>74</v>
      </c>
      <c r="E26" s="30" t="s">
        <v>69</v>
      </c>
      <c r="F26" s="46">
        <v>52</v>
      </c>
      <c r="G26" s="73">
        <v>483</v>
      </c>
      <c r="H26" s="31">
        <f t="shared" ref="H26" si="14">ROUND((G26*(1+$I$8)),2)</f>
        <v>584.42999999999995</v>
      </c>
      <c r="I26" s="31">
        <f>F26*H26</f>
        <v>30390.359999999997</v>
      </c>
      <c r="J26" s="47"/>
    </row>
    <row r="27" spans="1:17" s="32" customFormat="1" ht="18" customHeight="1" x14ac:dyDescent="0.25">
      <c r="A27" s="82"/>
      <c r="B27" s="82"/>
      <c r="C27" s="100"/>
      <c r="D27" s="38" t="s">
        <v>75</v>
      </c>
      <c r="E27" s="30" t="s">
        <v>69</v>
      </c>
      <c r="F27" s="46">
        <v>8</v>
      </c>
      <c r="G27" s="73">
        <v>233</v>
      </c>
      <c r="H27" s="31">
        <f t="shared" ref="H27" si="15">ROUND((G27*(1+$I$8)),2)</f>
        <v>281.93</v>
      </c>
      <c r="I27" s="31">
        <f>F27*H27</f>
        <v>2255.44</v>
      </c>
      <c r="J27" s="47"/>
    </row>
    <row r="28" spans="1:17" s="32" customFormat="1" ht="18" customHeight="1" x14ac:dyDescent="0.25">
      <c r="A28" s="82"/>
      <c r="B28" s="82"/>
      <c r="C28" s="100"/>
      <c r="D28" s="38" t="s">
        <v>76</v>
      </c>
      <c r="E28" s="30" t="s">
        <v>69</v>
      </c>
      <c r="F28" s="46">
        <v>2</v>
      </c>
      <c r="G28" s="73">
        <v>138</v>
      </c>
      <c r="H28" s="31">
        <f t="shared" ref="H28:H30" si="16">ROUND((G28*(1+$I$8)),2)</f>
        <v>166.98</v>
      </c>
      <c r="I28" s="31">
        <f t="shared" ref="I28:I30" si="17">F28*H28</f>
        <v>333.96</v>
      </c>
      <c r="J28" s="47"/>
    </row>
    <row r="29" spans="1:17" s="32" customFormat="1" ht="18" customHeight="1" x14ac:dyDescent="0.25">
      <c r="A29" s="82"/>
      <c r="B29" s="82"/>
      <c r="C29" s="100"/>
      <c r="D29" s="38" t="s">
        <v>77</v>
      </c>
      <c r="E29" s="30" t="s">
        <v>69</v>
      </c>
      <c r="F29" s="46">
        <v>8</v>
      </c>
      <c r="G29" s="73">
        <v>283</v>
      </c>
      <c r="H29" s="31">
        <f t="shared" si="16"/>
        <v>342.43</v>
      </c>
      <c r="I29" s="31">
        <f t="shared" si="17"/>
        <v>2739.44</v>
      </c>
      <c r="J29" s="47"/>
    </row>
    <row r="30" spans="1:17" s="32" customFormat="1" ht="18" customHeight="1" x14ac:dyDescent="0.25">
      <c r="A30" s="83"/>
      <c r="B30" s="83"/>
      <c r="C30" s="101"/>
      <c r="D30" s="38" t="s">
        <v>78</v>
      </c>
      <c r="E30" s="30" t="s">
        <v>79</v>
      </c>
      <c r="F30" s="46">
        <v>300</v>
      </c>
      <c r="G30" s="73">
        <v>6</v>
      </c>
      <c r="H30" s="31">
        <f t="shared" si="16"/>
        <v>7.26</v>
      </c>
      <c r="I30" s="31">
        <f t="shared" si="17"/>
        <v>2178</v>
      </c>
      <c r="J30" s="47"/>
    </row>
    <row r="31" spans="1:17" x14ac:dyDescent="0.25">
      <c r="A31" s="6">
        <v>5</v>
      </c>
      <c r="B31" s="6"/>
      <c r="C31" s="6"/>
      <c r="D31" s="7" t="s">
        <v>52</v>
      </c>
      <c r="E31" s="6"/>
      <c r="F31" s="13"/>
      <c r="G31" s="33" t="s">
        <v>9</v>
      </c>
      <c r="H31" s="9"/>
      <c r="I31" s="9">
        <f>SUM(I32)</f>
        <v>4761.3600000000006</v>
      </c>
      <c r="K31" s="45"/>
      <c r="L31" s="57"/>
    </row>
    <row r="32" spans="1:17" s="32" customFormat="1" ht="15.75" thickBot="1" x14ac:dyDescent="0.3">
      <c r="A32" s="30" t="s">
        <v>73</v>
      </c>
      <c r="B32" s="30" t="s">
        <v>21</v>
      </c>
      <c r="C32" s="34" t="s">
        <v>49</v>
      </c>
      <c r="D32" s="38" t="s">
        <v>50</v>
      </c>
      <c r="E32" s="74" t="s">
        <v>17</v>
      </c>
      <c r="F32" s="46">
        <f>12*51</f>
        <v>612</v>
      </c>
      <c r="G32" s="73">
        <v>6.43</v>
      </c>
      <c r="H32" s="31">
        <f t="shared" ref="H32" si="18">ROUND((G32*(1+$I$8)),2)</f>
        <v>7.78</v>
      </c>
      <c r="I32" s="43">
        <f t="shared" ref="I32" si="19">F32*H32</f>
        <v>4761.3600000000006</v>
      </c>
      <c r="J32" s="47"/>
    </row>
    <row r="33" spans="1:11" ht="15.75" thickBot="1" x14ac:dyDescent="0.3">
      <c r="A33" s="77"/>
      <c r="B33" s="77"/>
      <c r="C33" s="77"/>
      <c r="D33" s="78"/>
      <c r="E33" s="89" t="s">
        <v>16</v>
      </c>
      <c r="F33" s="90"/>
      <c r="G33" s="90"/>
      <c r="H33" s="91"/>
      <c r="I33" s="37">
        <f>I10+I13+I16+I25+I31</f>
        <v>465727.64209999994</v>
      </c>
      <c r="J33" s="55"/>
    </row>
    <row r="34" spans="1:11" x14ac:dyDescent="0.25">
      <c r="A34" s="2"/>
      <c r="B34" s="2"/>
      <c r="C34" s="2"/>
      <c r="D34" s="2"/>
      <c r="E34" s="2"/>
      <c r="F34" s="28"/>
      <c r="G34" s="28"/>
      <c r="H34" s="28"/>
      <c r="I34" s="28"/>
    </row>
    <row r="35" spans="1:11" x14ac:dyDescent="0.25">
      <c r="C35" s="18"/>
      <c r="D35" s="24"/>
      <c r="F35" s="28"/>
      <c r="G35" s="28"/>
      <c r="H35" s="28"/>
      <c r="I35" s="54"/>
      <c r="J35" s="29"/>
    </row>
    <row r="36" spans="1:11" x14ac:dyDescent="0.25">
      <c r="C36" s="18"/>
      <c r="D36" s="24"/>
      <c r="F36" s="28"/>
      <c r="G36" s="28"/>
      <c r="H36" s="62"/>
      <c r="I36" s="63"/>
      <c r="J36" s="62"/>
      <c r="K36" s="62"/>
    </row>
    <row r="37" spans="1:11" x14ac:dyDescent="0.25">
      <c r="B37" s="84" t="s">
        <v>65</v>
      </c>
      <c r="C37" s="84"/>
      <c r="D37" s="8" t="s">
        <v>65</v>
      </c>
      <c r="F37" s="28"/>
      <c r="G37" s="54"/>
      <c r="H37" s="62"/>
      <c r="I37" s="64"/>
      <c r="J37" s="62"/>
      <c r="K37" s="62"/>
    </row>
    <row r="38" spans="1:11" x14ac:dyDescent="0.25">
      <c r="B38" s="84" t="s">
        <v>72</v>
      </c>
      <c r="C38" s="84"/>
      <c r="D38" s="10" t="s">
        <v>64</v>
      </c>
      <c r="F38" s="2"/>
      <c r="G38" s="2"/>
      <c r="H38" s="62"/>
      <c r="I38" s="64"/>
      <c r="J38" s="62"/>
      <c r="K38" s="62"/>
    </row>
    <row r="39" spans="1:11" ht="18.75" x14ac:dyDescent="0.2">
      <c r="B39" s="84" t="s">
        <v>71</v>
      </c>
      <c r="C39" s="84"/>
      <c r="D39" s="10" t="s">
        <v>13</v>
      </c>
      <c r="F39" s="17"/>
      <c r="G39" s="16"/>
      <c r="H39" s="65"/>
      <c r="I39" s="66"/>
      <c r="J39" s="62"/>
      <c r="K39" s="67"/>
    </row>
    <row r="40" spans="1:11" x14ac:dyDescent="0.25">
      <c r="H40" s="36"/>
      <c r="I40" s="68"/>
      <c r="J40" s="62"/>
      <c r="K40" s="62"/>
    </row>
    <row r="41" spans="1:11" x14ac:dyDescent="0.25">
      <c r="B41" s="2"/>
      <c r="C41" s="2"/>
      <c r="E41" s="14"/>
      <c r="F41" s="15"/>
      <c r="H41" s="69"/>
      <c r="I41" s="70"/>
      <c r="J41" s="71"/>
      <c r="K41" s="62"/>
    </row>
    <row r="42" spans="1:11" x14ac:dyDescent="0.25">
      <c r="H42" s="36"/>
      <c r="I42" s="26"/>
      <c r="J42" s="62"/>
      <c r="K42" s="62"/>
    </row>
    <row r="43" spans="1:11" x14ac:dyDescent="0.25">
      <c r="D43" s="8"/>
      <c r="H43" s="36"/>
      <c r="I43" s="72"/>
      <c r="J43" s="62"/>
      <c r="K43" s="62"/>
    </row>
    <row r="44" spans="1:11" x14ac:dyDescent="0.25">
      <c r="D44" s="1"/>
    </row>
    <row r="45" spans="1:11" x14ac:dyDescent="0.25">
      <c r="D45" s="10"/>
      <c r="E45" s="2"/>
      <c r="F45" s="2"/>
      <c r="G45" s="2"/>
      <c r="H45" s="2"/>
    </row>
    <row r="48" spans="1:11" x14ac:dyDescent="0.25">
      <c r="D48" s="44"/>
    </row>
    <row r="49" spans="1:9" ht="19.5" x14ac:dyDescent="0.3">
      <c r="A49" s="2"/>
      <c r="B49" s="2"/>
      <c r="C49" s="2"/>
      <c r="D49" s="61"/>
      <c r="E49" s="2"/>
      <c r="F49" s="2"/>
      <c r="G49" s="2"/>
      <c r="H49" s="2"/>
      <c r="I49" s="2"/>
    </row>
    <row r="50" spans="1:9" x14ac:dyDescent="0.25">
      <c r="A50" s="2"/>
      <c r="B50" s="2"/>
      <c r="C50" s="2"/>
    </row>
    <row r="53" spans="1:9" x14ac:dyDescent="0.2">
      <c r="A53" s="25"/>
      <c r="B53" s="25"/>
      <c r="C53" s="25"/>
      <c r="D53" s="60"/>
      <c r="E53" s="25"/>
      <c r="F53" s="26"/>
      <c r="G53" s="27"/>
      <c r="H53" s="27"/>
      <c r="I53" s="27"/>
    </row>
    <row r="56" spans="1:9" x14ac:dyDescent="0.25">
      <c r="A56" s="18"/>
      <c r="B56" s="18"/>
      <c r="C56" s="19"/>
      <c r="D56" s="20"/>
      <c r="E56" s="19"/>
      <c r="F56" s="21"/>
      <c r="G56" s="22"/>
      <c r="H56" s="23"/>
      <c r="I56" s="23"/>
    </row>
  </sheetData>
  <autoFilter ref="A10:K33"/>
  <mergeCells count="18">
    <mergeCell ref="D1:F1"/>
    <mergeCell ref="E33:H33"/>
    <mergeCell ref="A7:G7"/>
    <mergeCell ref="A8:G8"/>
    <mergeCell ref="H7:I7"/>
    <mergeCell ref="H5:I5"/>
    <mergeCell ref="H6:I6"/>
    <mergeCell ref="C26:C30"/>
    <mergeCell ref="A2:I2"/>
    <mergeCell ref="A3:I3"/>
    <mergeCell ref="A4:G4"/>
    <mergeCell ref="A5:G5"/>
    <mergeCell ref="A6:G6"/>
    <mergeCell ref="B26:B30"/>
    <mergeCell ref="A26:A30"/>
    <mergeCell ref="B37:C37"/>
    <mergeCell ref="B38:C38"/>
    <mergeCell ref="B39:C39"/>
  </mergeCells>
  <phoneticPr fontId="9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62" fitToHeight="0" orientation="landscape" r:id="rId1"/>
  <ignoredErrors>
    <ignoredError sqref="C18 C19:C21 C23:C24 C12 C26" numberStoredAsText="1"/>
    <ignoredError sqref="I13 I31 I16 I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Modelo Ñ deson</vt:lpstr>
      <vt:lpstr>'Planilha Modelo Ñ deson'!Area_de_impressao</vt:lpstr>
      <vt:lpstr>'Planilha Modelo Ñ deson'!Titulos_de_impressao</vt:lpstr>
    </vt:vector>
  </TitlesOfParts>
  <Company>Caixa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Éliton Fábio Santos</cp:lastModifiedBy>
  <cp:lastPrinted>2022-08-23T18:29:32Z</cp:lastPrinted>
  <dcterms:created xsi:type="dcterms:W3CDTF">2017-09-21T13:19:58Z</dcterms:created>
  <dcterms:modified xsi:type="dcterms:W3CDTF">2022-08-23T18:30:19Z</dcterms:modified>
</cp:coreProperties>
</file>