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PROJETO ILUMINAÇÃO - ESTÁDIO DE FUTEBOL (150 LUX)- CONCEIÇÃO DOS OUROS -MG (1)\"/>
    </mc:Choice>
  </mc:AlternateContent>
  <bookViews>
    <workbookView xWindow="0" yWindow="0" windowWidth="24000" windowHeight="9600"/>
  </bookViews>
  <sheets>
    <sheet name="ORÇAMENTO" sheetId="28" r:id="rId1"/>
    <sheet name="CRONOGRAMA" sheetId="29" r:id="rId2"/>
    <sheet name="COMPOSIÇÕES " sheetId="26" r:id="rId3"/>
    <sheet name="COTAÇÃO " sheetId="31" r:id="rId4"/>
    <sheet name="MEMORIAL DE CÁLCULO" sheetId="30" r:id="rId5"/>
  </sheets>
  <externalReferences>
    <externalReference r:id="rId6"/>
  </externalReferences>
  <definedNames>
    <definedName name="_xlnm.Print_Area" localSheetId="2">'COMPOSIÇÕES '!$A$1:$G$25</definedName>
    <definedName name="_xlnm.Print_Area" localSheetId="3">'COTAÇÃO '!$A$1:$E$19</definedName>
    <definedName name="_xlnm.Print_Area" localSheetId="1">CRONOGRAMA!$A$1:$H$22</definedName>
    <definedName name="_xlnm.Print_Area" localSheetId="4">'MEMORIAL DE CÁLCULO'!$A$1:$M$25</definedName>
    <definedName name="_xlnm.Print_Area" localSheetId="0">ORÇAMENTO!$A$1:$I$25</definedName>
    <definedName name="_xlnm.Database">TEXT([1]Dados!$G$29,"mm-aaaa")</definedName>
    <definedName name="Fonte">#REF!</definedName>
    <definedName name="nao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5" i="31" l="1"/>
  <c r="F14" i="28"/>
  <c r="H11" i="28"/>
  <c r="A17" i="31" l="1"/>
  <c r="A16" i="31"/>
  <c r="A15" i="31"/>
  <c r="A23" i="26"/>
  <c r="A22" i="26"/>
  <c r="A21" i="26"/>
  <c r="A22" i="29"/>
  <c r="A21" i="29"/>
  <c r="A20" i="29"/>
  <c r="D14" i="28"/>
  <c r="C14" i="28"/>
  <c r="C11" i="26"/>
  <c r="E9" i="31"/>
  <c r="F11" i="26" s="1"/>
  <c r="G11" i="26" s="1"/>
  <c r="G13" i="26"/>
  <c r="G14" i="26"/>
  <c r="D3" i="31" l="1"/>
  <c r="A6" i="31"/>
  <c r="A4" i="31"/>
  <c r="A3" i="31"/>
  <c r="H12" i="29" l="1"/>
  <c r="G12" i="26" l="1"/>
  <c r="G9" i="26" s="1"/>
  <c r="G14" i="28" l="1"/>
  <c r="H14" i="28" s="1"/>
  <c r="I14" i="28" s="1"/>
  <c r="A7" i="29"/>
  <c r="A7" i="30"/>
  <c r="A7" i="26"/>
  <c r="E12" i="28" l="1"/>
  <c r="A13" i="30"/>
  <c r="A11" i="30"/>
  <c r="C11" i="30"/>
  <c r="C13" i="30"/>
  <c r="A18" i="30" l="1"/>
  <c r="C18" i="30"/>
  <c r="E15" i="28"/>
  <c r="G15" i="28" l="1"/>
  <c r="C13" i="29" s="1"/>
  <c r="M6" i="30"/>
  <c r="L3" i="30"/>
  <c r="A6" i="30"/>
  <c r="A5" i="30"/>
  <c r="A4" i="30"/>
  <c r="A3" i="30"/>
  <c r="G13" i="29" l="1"/>
  <c r="G15" i="29" s="1"/>
  <c r="D13" i="29"/>
  <c r="E13" i="29"/>
  <c r="E15" i="29" s="1"/>
  <c r="F13" i="29"/>
  <c r="F15" i="29" s="1"/>
  <c r="H13" i="29" l="1"/>
  <c r="F11" i="28"/>
  <c r="I11" i="28" s="1"/>
  <c r="G12" i="28" l="1"/>
  <c r="C11" i="29" s="1"/>
  <c r="C15" i="29" s="1"/>
  <c r="F14" i="29" s="1"/>
  <c r="I16" i="28"/>
  <c r="H10" i="29"/>
  <c r="A10" i="29"/>
  <c r="H3" i="29" l="1"/>
  <c r="A6" i="29"/>
  <c r="A5" i="29"/>
  <c r="A4" i="29"/>
  <c r="A3" i="29"/>
  <c r="A6" i="26"/>
  <c r="A3" i="26"/>
  <c r="A4" i="26"/>
  <c r="A5" i="26"/>
  <c r="F3" i="26"/>
  <c r="D11" i="29" l="1"/>
  <c r="D15" i="29" s="1"/>
  <c r="D14" i="29" s="1"/>
  <c r="H11" i="29" l="1"/>
  <c r="D7" i="28"/>
  <c r="C7" i="26" s="1"/>
  <c r="H15" i="29" l="1"/>
  <c r="B7" i="29"/>
  <c r="J15" i="29" s="1"/>
  <c r="D7" i="30"/>
  <c r="G14" i="29"/>
  <c r="E14" i="29"/>
  <c r="H14" i="29" l="1"/>
</calcChain>
</file>

<file path=xl/sharedStrings.xml><?xml version="1.0" encoding="utf-8"?>
<sst xmlns="http://schemas.openxmlformats.org/spreadsheetml/2006/main" count="109" uniqueCount="84">
  <si>
    <t>ITEM</t>
  </si>
  <si>
    <t>DESCRIÇÃO</t>
  </si>
  <si>
    <t>CÓDIGO</t>
  </si>
  <si>
    <t>DIRETA</t>
  </si>
  <si>
    <t>INDIRETA</t>
  </si>
  <si>
    <t>(    )</t>
  </si>
  <si>
    <t>UND.</t>
  </si>
  <si>
    <t>QUANT.</t>
  </si>
  <si>
    <t>TOTAL GERAL</t>
  </si>
  <si>
    <t>CRONOGRAMA FÍSICO-FINANCEIRO</t>
  </si>
  <si>
    <t>FÍSICO / FINANCEIRO</t>
  </si>
  <si>
    <t>TOTAL</t>
  </si>
  <si>
    <t>BDI</t>
  </si>
  <si>
    <t xml:space="preserve">FORMA DE EXECUÇÃO: </t>
  </si>
  <si>
    <t>(  x  )</t>
  </si>
  <si>
    <t>COMPOSIÇÃO DE CUSTO</t>
  </si>
  <si>
    <t>PREÇO UNITÁRIO S/ BDI</t>
  </si>
  <si>
    <t>PREÇO UNITÁRIO C/ BDI</t>
  </si>
  <si>
    <t>PREÇO TOTAL</t>
  </si>
  <si>
    <t>ETAPAS</t>
  </si>
  <si>
    <t>TOTAL ETAPAS</t>
  </si>
  <si>
    <t>Físico %</t>
  </si>
  <si>
    <t>Financeiro</t>
  </si>
  <si>
    <t>SERVIÇOS PRELIMINARES</t>
  </si>
  <si>
    <t>2.1</t>
  </si>
  <si>
    <t>PLANILHA ORÇAMENTÁRIA</t>
  </si>
  <si>
    <t>UNIDADE</t>
  </si>
  <si>
    <t>A</t>
  </si>
  <si>
    <t>FONTE</t>
  </si>
  <si>
    <t>CUSTO UNITÁRIO</t>
  </si>
  <si>
    <t>H</t>
  </si>
  <si>
    <t>SETOP</t>
  </si>
  <si>
    <t>1.1</t>
  </si>
  <si>
    <t>UN</t>
  </si>
  <si>
    <t>COEFICIENTE</t>
  </si>
  <si>
    <t>CUSTO TOTAL</t>
  </si>
  <si>
    <t>=</t>
  </si>
  <si>
    <t>Quantidade</t>
  </si>
  <si>
    <t>Serviços</t>
  </si>
  <si>
    <t>Item</t>
  </si>
  <si>
    <t>MEMÓRIA DE CÁLCULO</t>
  </si>
  <si>
    <t>2.0</t>
  </si>
  <si>
    <t>TOTAL ITEM</t>
  </si>
  <si>
    <t>INSTALAÇÃO ELÉTRICA</t>
  </si>
  <si>
    <t>FORNECIMENTO E COLOCAÇÃO DE PLACA DE OBRA EM CHAPA GALVANIZADA (3,00 X 1,50 M) - EM CHAPA GALVANIZADA 0,26 AFIXADAS COM REBITES 540 E PARAFUSOS 3/8, EM ESTRUTURA METÁLICA VIGA U 2" ENRIJECIDA COM METALON 20 X 20, SUPORTE EM EUCALIPTO AUTOCLAVADO PINTADAS</t>
  </si>
  <si>
    <t>1.0</t>
  </si>
  <si>
    <t>VALOR ESTIMADO DA OBRA:</t>
  </si>
  <si>
    <t xml:space="preserve">PÇ </t>
  </si>
  <si>
    <t>ILUMINAÇÃO DO CENTRO ESPORTIVO</t>
  </si>
  <si>
    <t>MATERIAL</t>
  </si>
  <si>
    <t>COTAÇÃO</t>
  </si>
  <si>
    <t>SERVIÇO</t>
  </si>
  <si>
    <t>AJUDANTE DE ELETRICISTA COM ENCARGOS COMPLEMENTARES</t>
  </si>
  <si>
    <t>ELETRICISTA COM ENCARGOS COMPLEMENTARES</t>
  </si>
  <si>
    <t>GUINDAUTO HIDRÁULICO, CAPACIDADE MÁXIMA DE CARGA 6200 KG, MOMENTO MÁXIMO DE CARGA 11,7 TM, ALCANCE MÁXIMO HORIZONTAL 9,70 M, INCLUSIVE CAMINHÃO TOCO PBT 16.000 KG, POTÊNCIA DE 189 CV - CHP DIURNO. AF_06/2014</t>
  </si>
  <si>
    <t>Média</t>
  </si>
  <si>
    <t>PÇ ADOTADO</t>
  </si>
  <si>
    <t>PROPOSTAS</t>
  </si>
  <si>
    <t xml:space="preserve">COTAÇÃO </t>
  </si>
  <si>
    <t>ED-50362</t>
  </si>
  <si>
    <t>ED-50373</t>
  </si>
  <si>
    <t>1º SEMANA</t>
  </si>
  <si>
    <t>2º SEMANA</t>
  </si>
  <si>
    <t>3º SEMANA</t>
  </si>
  <si>
    <t>4º SEMANA</t>
  </si>
  <si>
    <t>____________________________________________________</t>
  </si>
  <si>
    <t>UNID.</t>
  </si>
  <si>
    <t>CHP</t>
  </si>
  <si>
    <t>COMPOSIÇÃO</t>
  </si>
  <si>
    <t>LUMINÁRIA LEDSTAR</t>
  </si>
  <si>
    <t>LUMINÁRIA CONEXLED</t>
  </si>
  <si>
    <t>LUMINÁRIAS  ILUMATIC</t>
  </si>
  <si>
    <t>OBRA: SUBSTITUIÇÃO DE LUMINÁRIAS DO ESTÁDIO JOÃO RIBEIRO DE CARVALHO</t>
  </si>
  <si>
    <t>LOCAL: TRAVESSA SANTOS DUMONT - CONCEIÇÃO DOS OUROS-MG</t>
  </si>
  <si>
    <t>REGIÃO/MÊS DE REF.: SETOP / SINAPI - 12/2021</t>
  </si>
  <si>
    <t>PRAZO DE EXECUÇÃO: 01 MÊS</t>
  </si>
  <si>
    <t>ED-5154</t>
  </si>
  <si>
    <t xml:space="preserve">OBS: Substituição de Luminárias atuais por Luminárias LED. </t>
  </si>
  <si>
    <t>Quantidade de Luminárias à substituir</t>
  </si>
  <si>
    <t>DATA: 15/03/2022</t>
  </si>
  <si>
    <t>LUMINÁRIA LED, ILUMINAÇÃO ESPORTIVA 200 WATTS</t>
  </si>
  <si>
    <t>REMOÇÃO, FORNECIMENTO E INSTALAÇÃO DE LUMINÁRIA ESPORTIVA 200 WATTS</t>
  </si>
  <si>
    <t>Responsável Técnico:</t>
  </si>
  <si>
    <t>Engenheiro Eletricista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</si>
</sst>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_-* #,##0.00000_-;\-* #,##0.00000_-;_-* &quot;-&quot;??_-;_-@_-"/>
    <numFmt numFmtId="166" formatCode="_-[$R$-416]\ * #,##0.00_-;\-[$R$-416]\ * #,##0.00_-;_-[$R$-416]\ * &quot;-&quot;??_-;_-@_-"/>
    <numFmt numFmtId="167" formatCode="&quot;R$ &quot;#,##0.00"/>
    <numFmt numFmtId="168" formatCode="0.0000"/>
  </numFmts>
  <fonts count="4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28"/>
      <name val="Arial Black"/>
      <family val="2"/>
    </font>
    <font>
      <sz val="28"/>
      <name val="Arial"/>
      <family val="2"/>
    </font>
    <font>
      <b/>
      <sz val="8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8"/>
      <color rgb="FF000000"/>
      <name val="Courier New"/>
      <family val="3"/>
    </font>
    <font>
      <sz val="8"/>
      <color theme="1"/>
      <name val="Courier New"/>
      <family val="3"/>
    </font>
    <font>
      <sz val="9"/>
      <name val="Arial"/>
      <family val="2"/>
    </font>
    <font>
      <b/>
      <sz val="12"/>
      <name val="Arial"/>
      <family val="2"/>
    </font>
    <font>
      <sz val="28"/>
      <name val="Arial Black"/>
      <family val="2"/>
    </font>
    <font>
      <b/>
      <sz val="8"/>
      <color indexed="8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4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4" borderId="0" applyNumberFormat="0" applyBorder="0" applyAlignment="0" applyProtection="0"/>
    <xf numFmtId="0" fontId="8" fillId="16" borderId="1" applyNumberFormat="0" applyAlignment="0" applyProtection="0"/>
    <xf numFmtId="0" fontId="9" fillId="17" borderId="2" applyNumberFormat="0" applyAlignment="0" applyProtection="0"/>
    <xf numFmtId="0" fontId="10" fillId="0" borderId="3" applyNumberFormat="0" applyFill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0" fontId="11" fillId="7" borderId="1" applyNumberFormat="0" applyAlignment="0" applyProtection="0"/>
    <xf numFmtId="0" fontId="12" fillId="3" borderId="0" applyNumberFormat="0" applyBorder="0" applyAlignment="0" applyProtection="0"/>
    <xf numFmtId="0" fontId="13" fillId="22" borderId="0" applyNumberFormat="0" applyBorder="0" applyAlignment="0" applyProtection="0"/>
    <xf numFmtId="0" fontId="4" fillId="23" borderId="4" applyNumberFormat="0" applyFont="0" applyAlignment="0" applyProtection="0"/>
    <xf numFmtId="9" fontId="4" fillId="0" borderId="0" applyFont="0" applyFill="0" applyBorder="0" applyAlignment="0" applyProtection="0"/>
    <xf numFmtId="0" fontId="14" fillId="16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43" fontId="3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2" fillId="0" borderId="0"/>
  </cellStyleXfs>
  <cellXfs count="236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22" fillId="0" borderId="0" xfId="0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0" fillId="24" borderId="0" xfId="0" applyFill="1" applyBorder="1" applyAlignment="1"/>
    <xf numFmtId="0" fontId="0" fillId="0" borderId="0" xfId="0" applyBorder="1"/>
    <xf numFmtId="4" fontId="0" fillId="0" borderId="0" xfId="0" applyNumberFormat="1" applyBorder="1"/>
    <xf numFmtId="0" fontId="27" fillId="24" borderId="10" xfId="0" applyFont="1" applyFill="1" applyBorder="1" applyAlignment="1">
      <alignment vertical="center"/>
    </xf>
    <xf numFmtId="0" fontId="22" fillId="0" borderId="10" xfId="0" applyFont="1" applyFill="1" applyBorder="1" applyAlignment="1">
      <alignment vertical="center"/>
    </xf>
    <xf numFmtId="0" fontId="22" fillId="25" borderId="10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vertical="top" wrapText="1"/>
    </xf>
    <xf numFmtId="10" fontId="4" fillId="0" borderId="10" xfId="0" applyNumberFormat="1" applyFont="1" applyBorder="1" applyAlignment="1">
      <alignment horizontal="center" vertical="top" wrapText="1"/>
    </xf>
    <xf numFmtId="10" fontId="22" fillId="25" borderId="10" xfId="0" applyNumberFormat="1" applyFont="1" applyFill="1" applyBorder="1" applyAlignment="1">
      <alignment horizontal="center" vertical="top" wrapText="1"/>
    </xf>
    <xf numFmtId="4" fontId="4" fillId="0" borderId="10" xfId="0" applyNumberFormat="1" applyFont="1" applyBorder="1" applyAlignment="1">
      <alignment horizontal="center" vertical="top" wrapText="1"/>
    </xf>
    <xf numFmtId="167" fontId="4" fillId="0" borderId="10" xfId="0" applyNumberFormat="1" applyFont="1" applyBorder="1" applyAlignment="1">
      <alignment horizontal="center" vertical="top" wrapText="1"/>
    </xf>
    <xf numFmtId="167" fontId="22" fillId="25" borderId="10" xfId="0" applyNumberFormat="1" applyFont="1" applyFill="1" applyBorder="1" applyAlignment="1">
      <alignment horizontal="center" vertical="top" wrapText="1"/>
    </xf>
    <xf numFmtId="0" fontId="22" fillId="25" borderId="10" xfId="0" applyFont="1" applyFill="1" applyBorder="1" applyAlignment="1">
      <alignment horizontal="center" vertical="top" wrapText="1"/>
    </xf>
    <xf numFmtId="10" fontId="4" fillId="26" borderId="10" xfId="0" applyNumberFormat="1" applyFont="1" applyFill="1" applyBorder="1" applyAlignment="1">
      <alignment horizontal="center" vertical="top" wrapText="1"/>
    </xf>
    <xf numFmtId="0" fontId="22" fillId="26" borderId="10" xfId="0" applyFont="1" applyFill="1" applyBorder="1" applyAlignment="1">
      <alignment horizontal="center" vertical="center"/>
    </xf>
    <xf numFmtId="0" fontId="22" fillId="26" borderId="10" xfId="0" applyFont="1" applyFill="1" applyBorder="1" applyAlignment="1">
      <alignment horizontal="center" vertical="center" wrapText="1"/>
    </xf>
    <xf numFmtId="10" fontId="22" fillId="0" borderId="23" xfId="33" applyNumberFormat="1" applyFont="1" applyFill="1" applyBorder="1" applyAlignment="1">
      <alignment horizontal="center" vertical="center"/>
    </xf>
    <xf numFmtId="49" fontId="29" fillId="26" borderId="10" xfId="0" applyNumberFormat="1" applyFont="1" applyFill="1" applyBorder="1" applyAlignment="1" applyProtection="1">
      <alignment horizontal="center" wrapText="1"/>
      <protection locked="0"/>
    </xf>
    <xf numFmtId="0" fontId="29" fillId="26" borderId="10" xfId="0" applyFont="1" applyFill="1" applyBorder="1"/>
    <xf numFmtId="4" fontId="29" fillId="26" borderId="10" xfId="0" applyNumberFormat="1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left" vertical="center"/>
    </xf>
    <xf numFmtId="0" fontId="2" fillId="0" borderId="0" xfId="46"/>
    <xf numFmtId="0" fontId="2" fillId="0" borderId="0" xfId="46" applyAlignment="1">
      <alignment horizontal="center"/>
    </xf>
    <xf numFmtId="2" fontId="2" fillId="0" borderId="0" xfId="46" applyNumberFormat="1" applyAlignment="1">
      <alignment horizontal="center"/>
    </xf>
    <xf numFmtId="0" fontId="2" fillId="0" borderId="0" xfId="46" applyAlignment="1">
      <alignment horizontal="right"/>
    </xf>
    <xf numFmtId="0" fontId="30" fillId="0" borderId="0" xfId="46" applyFont="1"/>
    <xf numFmtId="2" fontId="2" fillId="27" borderId="0" xfId="46" applyNumberFormat="1" applyFill="1" applyAlignment="1">
      <alignment horizontal="center"/>
    </xf>
    <xf numFmtId="168" fontId="2" fillId="0" borderId="0" xfId="46" applyNumberFormat="1" applyAlignment="1">
      <alignment horizontal="center"/>
    </xf>
    <xf numFmtId="0" fontId="31" fillId="0" borderId="0" xfId="46" applyFont="1" applyAlignment="1">
      <alignment horizontal="center"/>
    </xf>
    <xf numFmtId="168" fontId="2" fillId="0" borderId="0" xfId="46" applyNumberFormat="1"/>
    <xf numFmtId="0" fontId="31" fillId="27" borderId="0" xfId="46" applyFont="1" applyFill="1"/>
    <xf numFmtId="0" fontId="2" fillId="27" borderId="0" xfId="46" applyFill="1"/>
    <xf numFmtId="0" fontId="32" fillId="27" borderId="0" xfId="46" applyFont="1" applyFill="1" applyAlignment="1">
      <alignment horizontal="center" vertical="center"/>
    </xf>
    <xf numFmtId="0" fontId="2" fillId="0" borderId="0" xfId="46" applyAlignment="1">
      <alignment horizontal="center" vertical="center"/>
    </xf>
    <xf numFmtId="10" fontId="31" fillId="27" borderId="0" xfId="46" applyNumberFormat="1" applyFont="1" applyFill="1" applyAlignment="1">
      <alignment horizontal="center" vertical="center"/>
    </xf>
    <xf numFmtId="0" fontId="33" fillId="27" borderId="0" xfId="46" applyFont="1" applyFill="1"/>
    <xf numFmtId="0" fontId="33" fillId="27" borderId="0" xfId="46" applyFont="1" applyFill="1" applyAlignment="1">
      <alignment horizontal="center" vertical="center"/>
    </xf>
    <xf numFmtId="0" fontId="2" fillId="0" borderId="0" xfId="46" applyAlignment="1">
      <alignment horizontal="center"/>
    </xf>
    <xf numFmtId="0" fontId="1" fillId="0" borderId="0" xfId="46" applyFont="1"/>
    <xf numFmtId="0" fontId="0" fillId="0" borderId="21" xfId="0" applyBorder="1"/>
    <xf numFmtId="0" fontId="0" fillId="0" borderId="0" xfId="0" applyFill="1" applyBorder="1"/>
    <xf numFmtId="0" fontId="30" fillId="0" borderId="0" xfId="0" applyFont="1" applyFill="1" applyBorder="1"/>
    <xf numFmtId="0" fontId="32" fillId="27" borderId="21" xfId="0" applyFont="1" applyFill="1" applyBorder="1" applyAlignment="1">
      <alignment horizontal="center" vertical="center"/>
    </xf>
    <xf numFmtId="0" fontId="0" fillId="27" borderId="0" xfId="0" applyFill="1" applyBorder="1"/>
    <xf numFmtId="0" fontId="32" fillId="0" borderId="0" xfId="0" applyFont="1" applyFill="1" applyBorder="1" applyAlignment="1">
      <alignment horizontal="left"/>
    </xf>
    <xf numFmtId="0" fontId="32" fillId="0" borderId="22" xfId="0" applyFont="1" applyFill="1" applyBorder="1" applyAlignment="1">
      <alignment horizontal="left"/>
    </xf>
    <xf numFmtId="0" fontId="32" fillId="0" borderId="21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left" vertical="center"/>
    </xf>
    <xf numFmtId="0" fontId="22" fillId="0" borderId="13" xfId="0" applyFont="1" applyBorder="1" applyAlignment="1"/>
    <xf numFmtId="0" fontId="0" fillId="0" borderId="14" xfId="0" applyBorder="1" applyAlignment="1"/>
    <xf numFmtId="10" fontId="22" fillId="0" borderId="10" xfId="33" applyNumberFormat="1" applyFont="1" applyFill="1" applyBorder="1" applyAlignment="1">
      <alignment horizontal="center" vertical="center"/>
    </xf>
    <xf numFmtId="164" fontId="22" fillId="0" borderId="0" xfId="33" applyNumberFormat="1" applyFont="1" applyFill="1" applyBorder="1" applyAlignment="1">
      <alignment vertical="center"/>
    </xf>
    <xf numFmtId="0" fontId="22" fillId="0" borderId="10" xfId="0" applyFont="1" applyBorder="1" applyAlignment="1"/>
    <xf numFmtId="0" fontId="0" fillId="0" borderId="10" xfId="0" applyBorder="1" applyAlignment="1"/>
    <xf numFmtId="0" fontId="4" fillId="0" borderId="0" xfId="0" applyFont="1"/>
    <xf numFmtId="0" fontId="37" fillId="0" borderId="0" xfId="0" applyFont="1" applyAlignment="1">
      <alignment vertical="center"/>
    </xf>
    <xf numFmtId="0" fontId="36" fillId="0" borderId="21" xfId="0" applyFont="1" applyFill="1" applyBorder="1" applyAlignment="1">
      <alignment vertical="center"/>
    </xf>
    <xf numFmtId="0" fontId="36" fillId="0" borderId="0" xfId="0" applyFont="1" applyFill="1" applyBorder="1" applyAlignment="1">
      <alignment horizontal="right" vertical="center"/>
    </xf>
    <xf numFmtId="0" fontId="36" fillId="0" borderId="0" xfId="0" applyFont="1" applyFill="1" applyBorder="1" applyAlignment="1">
      <alignment horizontal="left" vertical="center"/>
    </xf>
    <xf numFmtId="0" fontId="36" fillId="0" borderId="0" xfId="0" applyFont="1" applyFill="1" applyBorder="1" applyAlignment="1">
      <alignment horizontal="center" vertical="center"/>
    </xf>
    <xf numFmtId="165" fontId="36" fillId="0" borderId="0" xfId="43" applyNumberFormat="1" applyFont="1" applyFill="1" applyBorder="1" applyAlignment="1">
      <alignment horizontal="right" vertical="center"/>
    </xf>
    <xf numFmtId="43" fontId="36" fillId="0" borderId="0" xfId="43" applyFont="1" applyFill="1" applyBorder="1" applyAlignment="1">
      <alignment horizontal="right" vertical="center"/>
    </xf>
    <xf numFmtId="166" fontId="36" fillId="0" borderId="22" xfId="43" applyNumberFormat="1" applyFont="1" applyFill="1" applyBorder="1" applyAlignment="1">
      <alignment horizontal="right" vertical="center"/>
    </xf>
    <xf numFmtId="10" fontId="4" fillId="0" borderId="10" xfId="33" applyNumberFormat="1" applyFont="1" applyBorder="1" applyAlignment="1">
      <alignment horizontal="center" vertical="top" wrapText="1"/>
    </xf>
    <xf numFmtId="10" fontId="22" fillId="25" borderId="10" xfId="33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4" fillId="0" borderId="30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1" xfId="0" applyFont="1" applyBorder="1" applyAlignment="1">
      <alignment vertical="center"/>
    </xf>
    <xf numFmtId="0" fontId="24" fillId="0" borderId="31" xfId="0" applyFont="1" applyBorder="1" applyAlignment="1">
      <alignment horizontal="center" vertical="center"/>
    </xf>
    <xf numFmtId="0" fontId="24" fillId="0" borderId="32" xfId="0" applyFont="1" applyBorder="1" applyAlignment="1">
      <alignment vertical="center"/>
    </xf>
    <xf numFmtId="164" fontId="25" fillId="0" borderId="23" xfId="0" applyNumberFormat="1" applyFont="1" applyBorder="1" applyAlignment="1">
      <alignment horizontal="center" vertical="center"/>
    </xf>
    <xf numFmtId="164" fontId="38" fillId="0" borderId="10" xfId="0" applyNumberFormat="1" applyFont="1" applyBorder="1" applyAlignment="1">
      <alignment horizontal="center" vertical="center"/>
    </xf>
    <xf numFmtId="0" fontId="38" fillId="0" borderId="33" xfId="0" applyFont="1" applyBorder="1" applyAlignment="1">
      <alignment vertical="center" wrapText="1"/>
    </xf>
    <xf numFmtId="0" fontId="39" fillId="0" borderId="0" xfId="0" applyFont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25" fillId="0" borderId="35" xfId="0" applyFont="1" applyBorder="1" applyAlignment="1">
      <alignment horizontal="center" vertical="center"/>
    </xf>
    <xf numFmtId="10" fontId="22" fillId="0" borderId="30" xfId="33" applyNumberFormat="1" applyFont="1" applyFill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2" fillId="0" borderId="27" xfId="0" applyFont="1" applyBorder="1" applyAlignment="1">
      <alignment vertical="center"/>
    </xf>
    <xf numFmtId="0" fontId="22" fillId="0" borderId="26" xfId="0" applyFont="1" applyBorder="1" applyAlignment="1">
      <alignment vertical="center"/>
    </xf>
    <xf numFmtId="0" fontId="22" fillId="0" borderId="25" xfId="0" applyFont="1" applyBorder="1" applyAlignment="1">
      <alignment vertical="center" wrapText="1"/>
    </xf>
    <xf numFmtId="0" fontId="22" fillId="0" borderId="31" xfId="0" applyFont="1" applyBorder="1" applyAlignment="1">
      <alignment horizontal="left" vertical="center"/>
    </xf>
    <xf numFmtId="0" fontId="22" fillId="0" borderId="32" xfId="0" applyFont="1" applyBorder="1" applyAlignment="1">
      <alignment vertical="center"/>
    </xf>
    <xf numFmtId="0" fontId="22" fillId="0" borderId="25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vertical="top"/>
    </xf>
    <xf numFmtId="0" fontId="22" fillId="0" borderId="40" xfId="0" applyFont="1" applyBorder="1" applyAlignment="1">
      <alignment vertical="top"/>
    </xf>
    <xf numFmtId="0" fontId="22" fillId="0" borderId="41" xfId="0" applyFont="1" applyBorder="1" applyAlignment="1">
      <alignment vertical="center"/>
    </xf>
    <xf numFmtId="0" fontId="22" fillId="0" borderId="27" xfId="0" applyFont="1" applyBorder="1" applyAlignment="1">
      <alignment vertical="top"/>
    </xf>
    <xf numFmtId="0" fontId="22" fillId="0" borderId="26" xfId="0" applyFont="1" applyBorder="1" applyAlignment="1">
      <alignment vertical="top"/>
    </xf>
    <xf numFmtId="0" fontId="22" fillId="0" borderId="25" xfId="0" applyFont="1" applyBorder="1" applyAlignment="1">
      <alignment vertical="top"/>
    </xf>
    <xf numFmtId="0" fontId="0" fillId="24" borderId="0" xfId="0" applyFill="1"/>
    <xf numFmtId="0" fontId="0" fillId="24" borderId="27" xfId="0" applyFill="1" applyBorder="1"/>
    <xf numFmtId="0" fontId="0" fillId="24" borderId="26" xfId="0" applyFill="1" applyBorder="1"/>
    <xf numFmtId="0" fontId="40" fillId="24" borderId="25" xfId="0" applyFont="1" applyFill="1" applyBorder="1" applyAlignment="1">
      <alignment horizontal="center" vertical="center"/>
    </xf>
    <xf numFmtId="49" fontId="29" fillId="26" borderId="10" xfId="0" applyNumberFormat="1" applyFont="1" applyFill="1" applyBorder="1" applyAlignment="1" applyProtection="1">
      <alignment horizontal="left" wrapText="1"/>
      <protection locked="0"/>
    </xf>
    <xf numFmtId="0" fontId="42" fillId="0" borderId="43" xfId="0" applyFont="1" applyFill="1" applyBorder="1" applyAlignment="1">
      <alignment horizontal="center" vertical="center"/>
    </xf>
    <xf numFmtId="0" fontId="42" fillId="0" borderId="44" xfId="0" applyFont="1" applyFill="1" applyBorder="1" applyAlignment="1">
      <alignment horizontal="left" vertical="center"/>
    </xf>
    <xf numFmtId="0" fontId="42" fillId="0" borderId="44" xfId="0" applyFont="1" applyFill="1" applyBorder="1" applyAlignment="1">
      <alignment horizontal="left" vertical="center" wrapText="1"/>
    </xf>
    <xf numFmtId="43" fontId="42" fillId="0" borderId="43" xfId="43" applyNumberFormat="1" applyFont="1" applyFill="1" applyBorder="1" applyAlignment="1">
      <alignment horizontal="center" vertical="center"/>
    </xf>
    <xf numFmtId="0" fontId="42" fillId="0" borderId="45" xfId="0" applyFont="1" applyFill="1" applyBorder="1" applyAlignment="1">
      <alignment horizontal="center" vertical="center"/>
    </xf>
    <xf numFmtId="43" fontId="42" fillId="0" borderId="46" xfId="43" applyNumberFormat="1" applyFont="1" applyFill="1" applyBorder="1" applyAlignment="1">
      <alignment horizontal="center" vertical="center"/>
    </xf>
    <xf numFmtId="0" fontId="41" fillId="0" borderId="10" xfId="0" applyFont="1" applyFill="1" applyBorder="1" applyAlignment="1">
      <alignment horizontal="center" vertical="center"/>
    </xf>
    <xf numFmtId="49" fontId="41" fillId="0" borderId="10" xfId="0" applyNumberFormat="1" applyFont="1" applyFill="1" applyBorder="1" applyAlignment="1">
      <alignment horizontal="center" vertical="center"/>
    </xf>
    <xf numFmtId="2" fontId="41" fillId="0" borderId="10" xfId="0" applyNumberFormat="1" applyFont="1" applyFill="1" applyBorder="1" applyAlignment="1">
      <alignment vertical="center"/>
    </xf>
    <xf numFmtId="10" fontId="43" fillId="0" borderId="10" xfId="0" applyNumberFormat="1" applyFont="1" applyFill="1" applyBorder="1" applyAlignment="1">
      <alignment horizontal="center" vertical="center" wrapText="1"/>
    </xf>
    <xf numFmtId="10" fontId="43" fillId="0" borderId="10" xfId="0" applyNumberFormat="1" applyFont="1" applyFill="1" applyBorder="1" applyAlignment="1">
      <alignment horizontal="left" vertical="center" wrapText="1"/>
    </xf>
    <xf numFmtId="43" fontId="43" fillId="0" borderId="10" xfId="44" applyFont="1" applyFill="1" applyBorder="1" applyAlignment="1">
      <alignment horizontal="center" vertical="center" wrapText="1"/>
    </xf>
    <xf numFmtId="0" fontId="44" fillId="26" borderId="17" xfId="0" applyFont="1" applyFill="1" applyBorder="1" applyAlignment="1">
      <alignment horizontal="right" vertical="center"/>
    </xf>
    <xf numFmtId="0" fontId="44" fillId="26" borderId="16" xfId="0" applyFont="1" applyFill="1" applyBorder="1" applyAlignment="1">
      <alignment vertical="center"/>
    </xf>
    <xf numFmtId="0" fontId="44" fillId="26" borderId="24" xfId="0" applyFont="1" applyFill="1" applyBorder="1" applyAlignment="1">
      <alignment horizontal="center" vertical="center"/>
    </xf>
    <xf numFmtId="0" fontId="43" fillId="0" borderId="10" xfId="0" applyFont="1" applyFill="1" applyBorder="1" applyAlignment="1">
      <alignment horizontal="center" vertical="center" wrapText="1"/>
    </xf>
    <xf numFmtId="43" fontId="43" fillId="0" borderId="10" xfId="44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3" fontId="4" fillId="0" borderId="10" xfId="44" applyFont="1" applyFill="1" applyBorder="1" applyAlignment="1">
      <alignment horizontal="center" vertical="center" wrapText="1"/>
    </xf>
    <xf numFmtId="43" fontId="4" fillId="0" borderId="10" xfId="44" applyFont="1" applyBorder="1" applyAlignment="1">
      <alignment horizontal="center" vertical="center" wrapText="1"/>
    </xf>
    <xf numFmtId="0" fontId="4" fillId="0" borderId="20" xfId="0" applyFont="1" applyBorder="1"/>
    <xf numFmtId="0" fontId="4" fillId="0" borderId="21" xfId="0" applyFont="1" applyBorder="1"/>
    <xf numFmtId="0" fontId="4" fillId="0" borderId="13" xfId="0" applyFont="1" applyBorder="1"/>
    <xf numFmtId="0" fontId="43" fillId="0" borderId="0" xfId="0" applyFont="1" applyAlignment="1">
      <alignment wrapText="1"/>
    </xf>
    <xf numFmtId="43" fontId="43" fillId="26" borderId="10" xfId="44" applyFont="1" applyFill="1" applyBorder="1" applyAlignment="1">
      <alignment horizontal="center"/>
    </xf>
    <xf numFmtId="0" fontId="43" fillId="0" borderId="0" xfId="0" applyFont="1"/>
    <xf numFmtId="0" fontId="4" fillId="0" borderId="0" xfId="0" applyFont="1" applyAlignment="1">
      <alignment wrapText="1"/>
    </xf>
    <xf numFmtId="0" fontId="43" fillId="26" borderId="10" xfId="0" applyFont="1" applyFill="1" applyBorder="1"/>
    <xf numFmtId="44" fontId="22" fillId="26" borderId="11" xfId="45" applyFont="1" applyFill="1" applyBorder="1" applyAlignment="1">
      <alignment horizontal="center" vertical="center" wrapText="1"/>
    </xf>
    <xf numFmtId="2" fontId="2" fillId="28" borderId="0" xfId="46" applyNumberFormat="1" applyFill="1" applyAlignment="1">
      <alignment horizontal="center"/>
    </xf>
    <xf numFmtId="49" fontId="4" fillId="0" borderId="10" xfId="0" applyNumberFormat="1" applyFont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22" fillId="25" borderId="11" xfId="0" applyFont="1" applyFill="1" applyBorder="1" applyAlignment="1">
      <alignment horizontal="center" vertical="top" wrapText="1"/>
    </xf>
    <xf numFmtId="4" fontId="22" fillId="25" borderId="11" xfId="0" applyNumberFormat="1" applyFont="1" applyFill="1" applyBorder="1" applyAlignment="1">
      <alignment horizontal="center" vertical="top" wrapText="1"/>
    </xf>
    <xf numFmtId="167" fontId="22" fillId="25" borderId="11" xfId="0" applyNumberFormat="1" applyFont="1" applyFill="1" applyBorder="1" applyAlignment="1">
      <alignment horizontal="center" vertical="top" wrapText="1"/>
    </xf>
    <xf numFmtId="2" fontId="4" fillId="0" borderId="21" xfId="0" applyNumberFormat="1" applyFont="1" applyBorder="1"/>
    <xf numFmtId="0" fontId="0" fillId="0" borderId="22" xfId="0" applyBorder="1"/>
    <xf numFmtId="0" fontId="22" fillId="28" borderId="0" xfId="0" applyFont="1" applyFill="1" applyBorder="1" applyAlignment="1">
      <alignment horizontal="center" wrapText="1"/>
    </xf>
    <xf numFmtId="0" fontId="22" fillId="28" borderId="0" xfId="0" applyFont="1" applyFill="1" applyBorder="1" applyAlignment="1">
      <alignment horizontal="center" vertical="top" wrapText="1"/>
    </xf>
    <xf numFmtId="4" fontId="22" fillId="28" borderId="0" xfId="0" applyNumberFormat="1" applyFont="1" applyFill="1" applyBorder="1" applyAlignment="1">
      <alignment horizontal="center" vertical="top" wrapText="1"/>
    </xf>
    <xf numFmtId="167" fontId="22" fillId="28" borderId="0" xfId="0" applyNumberFormat="1" applyFont="1" applyFill="1" applyBorder="1" applyAlignment="1">
      <alignment horizontal="center" vertical="top" wrapText="1"/>
    </xf>
    <xf numFmtId="0" fontId="22" fillId="26" borderId="12" xfId="0" applyFont="1" applyFill="1" applyBorder="1" applyAlignment="1">
      <alignment horizontal="center" wrapText="1"/>
    </xf>
    <xf numFmtId="0" fontId="22" fillId="26" borderId="17" xfId="0" applyFont="1" applyFill="1" applyBorder="1" applyAlignment="1">
      <alignment horizontal="center" wrapText="1"/>
    </xf>
    <xf numFmtId="0" fontId="22" fillId="26" borderId="16" xfId="0" applyFont="1" applyFill="1" applyBorder="1" applyAlignment="1">
      <alignment horizontal="center" wrapText="1"/>
    </xf>
    <xf numFmtId="0" fontId="22" fillId="26" borderId="12" xfId="0" applyFont="1" applyFill="1" applyBorder="1" applyAlignment="1">
      <alignment horizontal="center" vertical="center"/>
    </xf>
    <xf numFmtId="0" fontId="22" fillId="26" borderId="17" xfId="0" applyFont="1" applyFill="1" applyBorder="1" applyAlignment="1">
      <alignment horizontal="center" vertical="center"/>
    </xf>
    <xf numFmtId="0" fontId="22" fillId="26" borderId="16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22" fillId="0" borderId="21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4" fillId="26" borderId="12" xfId="0" applyFont="1" applyFill="1" applyBorder="1" applyAlignment="1">
      <alignment horizontal="right" vertical="center"/>
    </xf>
    <xf numFmtId="0" fontId="44" fillId="26" borderId="17" xfId="0" applyFont="1" applyFill="1" applyBorder="1" applyAlignment="1">
      <alignment horizontal="right" vertical="center"/>
    </xf>
    <xf numFmtId="43" fontId="44" fillId="26" borderId="10" xfId="44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left" vertical="center"/>
    </xf>
    <xf numFmtId="0" fontId="22" fillId="0" borderId="10" xfId="0" applyFont="1" applyFill="1" applyBorder="1" applyAlignment="1">
      <alignment horizontal="left" vertical="center" wrapText="1"/>
    </xf>
    <xf numFmtId="43" fontId="44" fillId="26" borderId="12" xfId="44" applyFont="1" applyFill="1" applyBorder="1" applyAlignment="1">
      <alignment horizontal="center" vertical="center"/>
    </xf>
    <xf numFmtId="43" fontId="44" fillId="26" borderId="16" xfId="44" applyFont="1" applyFill="1" applyBorder="1" applyAlignment="1">
      <alignment horizontal="center" vertical="center"/>
    </xf>
    <xf numFmtId="0" fontId="22" fillId="0" borderId="10" xfId="0" applyFont="1" applyBorder="1" applyAlignment="1">
      <alignment horizontal="center"/>
    </xf>
    <xf numFmtId="164" fontId="22" fillId="0" borderId="10" xfId="33" applyNumberFormat="1" applyFont="1" applyFill="1" applyBorder="1" applyAlignment="1">
      <alignment horizontal="left" vertical="center"/>
    </xf>
    <xf numFmtId="0" fontId="0" fillId="0" borderId="10" xfId="0" applyBorder="1" applyAlignment="1">
      <alignment horizontal="center"/>
    </xf>
    <xf numFmtId="0" fontId="0" fillId="24" borderId="10" xfId="0" applyFill="1" applyBorder="1" applyAlignment="1">
      <alignment horizontal="center"/>
    </xf>
    <xf numFmtId="0" fontId="22" fillId="0" borderId="10" xfId="0" applyFont="1" applyFill="1" applyBorder="1" applyAlignment="1">
      <alignment horizontal="left" vertical="top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22" fillId="0" borderId="12" xfId="0" applyFont="1" applyBorder="1" applyAlignment="1">
      <alignment horizontal="center"/>
    </xf>
    <xf numFmtId="0" fontId="22" fillId="0" borderId="17" xfId="0" applyFont="1" applyBorder="1" applyAlignment="1">
      <alignment horizontal="center"/>
    </xf>
    <xf numFmtId="0" fontId="22" fillId="0" borderId="16" xfId="0" applyFont="1" applyBorder="1" applyAlignment="1">
      <alignment horizontal="center"/>
    </xf>
    <xf numFmtId="0" fontId="22" fillId="0" borderId="11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8" fillId="24" borderId="10" xfId="0" applyFont="1" applyFill="1" applyBorder="1" applyAlignment="1">
      <alignment horizontal="center" vertical="center"/>
    </xf>
    <xf numFmtId="0" fontId="22" fillId="26" borderId="10" xfId="0" applyFont="1" applyFill="1" applyBorder="1" applyAlignment="1">
      <alignment horizontal="center" wrapText="1"/>
    </xf>
    <xf numFmtId="0" fontId="22" fillId="26" borderId="11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vertical="center"/>
    </xf>
    <xf numFmtId="0" fontId="27" fillId="24" borderId="10" xfId="0" applyFont="1" applyFill="1" applyBorder="1" applyAlignment="1">
      <alignment horizontal="center" vertical="center"/>
    </xf>
    <xf numFmtId="0" fontId="0" fillId="24" borderId="10" xfId="0" applyFill="1" applyBorder="1" applyAlignment="1">
      <alignment horizontal="center" vertical="center"/>
    </xf>
    <xf numFmtId="0" fontId="36" fillId="0" borderId="21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22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25" fillId="0" borderId="38" xfId="0" applyFont="1" applyBorder="1" applyAlignment="1">
      <alignment horizontal="center" vertical="center"/>
    </xf>
    <xf numFmtId="0" fontId="25" fillId="0" borderId="37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/>
    </xf>
    <xf numFmtId="0" fontId="25" fillId="0" borderId="34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27" fillId="24" borderId="10" xfId="46" applyFont="1" applyFill="1" applyBorder="1" applyAlignment="1">
      <alignment horizontal="center" vertical="center"/>
    </xf>
    <xf numFmtId="0" fontId="28" fillId="24" borderId="10" xfId="46" applyFont="1" applyFill="1" applyBorder="1" applyAlignment="1">
      <alignment horizontal="center" vertical="center"/>
    </xf>
    <xf numFmtId="0" fontId="2" fillId="24" borderId="10" xfId="46" applyFill="1" applyBorder="1" applyAlignment="1">
      <alignment horizontal="center"/>
    </xf>
    <xf numFmtId="0" fontId="22" fillId="0" borderId="10" xfId="46" applyFont="1" applyBorder="1" applyAlignment="1">
      <alignment horizontal="center" vertical="center"/>
    </xf>
    <xf numFmtId="0" fontId="32" fillId="27" borderId="0" xfId="46" applyFont="1" applyFill="1" applyAlignment="1">
      <alignment horizontal="left"/>
    </xf>
    <xf numFmtId="10" fontId="31" fillId="27" borderId="0" xfId="46" applyNumberFormat="1" applyFont="1" applyFill="1" applyAlignment="1">
      <alignment horizontal="left" vertical="center" wrapText="1"/>
    </xf>
    <xf numFmtId="0" fontId="31" fillId="27" borderId="0" xfId="46" applyFont="1" applyFill="1" applyAlignment="1">
      <alignment horizontal="left" vertical="center" wrapText="1"/>
    </xf>
    <xf numFmtId="0" fontId="34" fillId="0" borderId="10" xfId="46" applyFont="1" applyBorder="1" applyAlignment="1">
      <alignment horizontal="left" vertical="center"/>
    </xf>
    <xf numFmtId="0" fontId="22" fillId="0" borderId="18" xfId="0" applyFont="1" applyBorder="1" applyAlignment="1">
      <alignment horizontal="center"/>
    </xf>
    <xf numFmtId="0" fontId="2" fillId="0" borderId="0" xfId="46" applyAlignment="1">
      <alignment horizontal="center"/>
    </xf>
    <xf numFmtId="0" fontId="22" fillId="0" borderId="12" xfId="0" applyFont="1" applyFill="1" applyBorder="1" applyAlignment="1">
      <alignment horizontal="left" vertical="center"/>
    </xf>
    <xf numFmtId="0" fontId="22" fillId="0" borderId="16" xfId="0" applyFont="1" applyFill="1" applyBorder="1" applyAlignment="1">
      <alignment horizontal="left" vertical="center"/>
    </xf>
    <xf numFmtId="0" fontId="34" fillId="0" borderId="10" xfId="0" applyFont="1" applyFill="1" applyBorder="1" applyAlignment="1">
      <alignment horizontal="left" vertical="center"/>
    </xf>
    <xf numFmtId="0" fontId="34" fillId="0" borderId="12" xfId="0" applyFont="1" applyFill="1" applyBorder="1" applyAlignment="1">
      <alignment horizontal="left" vertical="center" wrapText="1"/>
    </xf>
    <xf numFmtId="0" fontId="34" fillId="0" borderId="17" xfId="0" applyFont="1" applyFill="1" applyBorder="1" applyAlignment="1">
      <alignment horizontal="left" vertical="center" wrapText="1"/>
    </xf>
    <xf numFmtId="0" fontId="35" fillId="27" borderId="0" xfId="0" applyFont="1" applyFill="1" applyBorder="1" applyAlignment="1">
      <alignment horizontal="left"/>
    </xf>
    <xf numFmtId="0" fontId="35" fillId="27" borderId="22" xfId="0" applyFont="1" applyFill="1" applyBorder="1" applyAlignment="1">
      <alignment horizontal="left"/>
    </xf>
  </cellXfs>
  <cellStyles count="47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Incorreto" xfId="30" builtinId="27" customBuiltin="1"/>
    <cellStyle name="Moeda" xfId="45" builtinId="4"/>
    <cellStyle name="Neutra" xfId="31" builtinId="28" customBuiltin="1"/>
    <cellStyle name="Normal" xfId="0" builtinId="0"/>
    <cellStyle name="Normal 2" xfId="46"/>
    <cellStyle name="Nota" xfId="32" builtinId="10" customBuiltin="1"/>
    <cellStyle name="Porcentagem" xfId="33" builtinId="5"/>
    <cellStyle name="Saída" xfId="34" builtinId="21" customBuiltin="1"/>
    <cellStyle name="Texto de Aviso" xfId="35" builtinId="11" customBuiltin="1"/>
    <cellStyle name="Texto Explicativo" xfId="36" builtinId="53" customBuiltin="1"/>
    <cellStyle name="Título" xfId="37" builtinId="15" customBuiltin="1"/>
    <cellStyle name="Título 1" xfId="38" builtinId="16" customBuiltin="1"/>
    <cellStyle name="Título 2" xfId="39" builtinId="17" customBuiltin="1"/>
    <cellStyle name="Título 3" xfId="40" builtinId="18" customBuiltin="1"/>
    <cellStyle name="Título 4" xfId="41" builtinId="19" customBuiltin="1"/>
    <cellStyle name="Total" xfId="42" builtinId="25" customBuiltin="1"/>
    <cellStyle name="Vírgula" xfId="44" builtinId="3"/>
    <cellStyle name="Vírgula 4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0</xdr:row>
      <xdr:rowOff>19050</xdr:rowOff>
    </xdr:from>
    <xdr:to>
      <xdr:col>8</xdr:col>
      <xdr:colOff>750358</xdr:colOff>
      <xdr:row>0</xdr:row>
      <xdr:rowOff>1085850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571750" y="19050"/>
          <a:ext cx="8294158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/>
          <a:endParaRPr lang="pt-BR" sz="1100" b="1">
            <a:latin typeface="+mn-lt"/>
            <a:ea typeface="+mn-ea"/>
            <a:cs typeface="+mn-cs"/>
          </a:endParaRPr>
        </a:p>
        <a:p>
          <a:pPr algn="ctr"/>
          <a:r>
            <a:rPr lang="pt-BR" sz="1400" b="1">
              <a:latin typeface="+mn-lt"/>
              <a:ea typeface="+mn-ea"/>
              <a:cs typeface="+mn-cs"/>
            </a:rPr>
            <a:t>PREFEITURA MUNICIPAL DE CONCEIÇÃO DOS OUROS</a:t>
          </a:r>
        </a:p>
        <a:p>
          <a:pPr algn="ctr"/>
          <a:r>
            <a:rPr lang="pt-BR" sz="1400" b="1">
              <a:latin typeface="+mn-lt"/>
              <a:ea typeface="+mn-ea"/>
              <a:cs typeface="+mn-cs"/>
            </a:rPr>
            <a:t>             ____________________ESTADO DE MINAS GERAIS_____________________</a:t>
          </a:r>
        </a:p>
        <a:p>
          <a:pPr algn="ctr"/>
          <a:r>
            <a:rPr lang="pt-BR" sz="1400" b="1">
              <a:latin typeface="+mn-lt"/>
              <a:ea typeface="+mn-ea"/>
              <a:cs typeface="+mn-cs"/>
            </a:rPr>
            <a:t>Praça José Maria de Souza, 01 – Centro – CEP: 37548-000 – Conceição dos Ouros – MG.</a:t>
          </a:r>
        </a:p>
        <a:p>
          <a:pPr algn="ctr"/>
          <a:r>
            <a:rPr lang="pt-BR" sz="1400" b="1">
              <a:latin typeface="+mn-lt"/>
              <a:ea typeface="+mn-ea"/>
              <a:cs typeface="+mn-cs"/>
            </a:rPr>
            <a:t>CNPJ: 18.677.609/0001-65 -Tel. (35)3653-1220</a:t>
          </a:r>
        </a:p>
        <a:p>
          <a:pPr algn="ctr"/>
          <a:endParaRPr lang="pt-BR">
            <a:effectLst/>
          </a:endParaRPr>
        </a:p>
        <a:p>
          <a:pPr algn="ctr"/>
          <a:endParaRPr lang="pt-BR" sz="11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466725</xdr:colOff>
      <xdr:row>0</xdr:row>
      <xdr:rowOff>47624</xdr:rowOff>
    </xdr:from>
    <xdr:to>
      <xdr:col>2</xdr:col>
      <xdr:colOff>95250</xdr:colOff>
      <xdr:row>0</xdr:row>
      <xdr:rowOff>1066799</xdr:rowOff>
    </xdr:to>
    <xdr:pic>
      <xdr:nvPicPr>
        <xdr:cNvPr id="7" name="Imagem 6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58" t="20149" r="9934"/>
        <a:stretch/>
      </xdr:blipFill>
      <xdr:spPr bwMode="auto">
        <a:xfrm>
          <a:off x="466725" y="47624"/>
          <a:ext cx="1133475" cy="1019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0</xdr:row>
      <xdr:rowOff>28574</xdr:rowOff>
    </xdr:from>
    <xdr:to>
      <xdr:col>7</xdr:col>
      <xdr:colOff>988483</xdr:colOff>
      <xdr:row>0</xdr:row>
      <xdr:rowOff>1066799</xdr:rowOff>
    </xdr:to>
    <xdr:sp macro="" textlink="">
      <xdr:nvSpPr>
        <xdr:cNvPr id="8" name="Text Box 6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409825" y="28574"/>
          <a:ext cx="8065558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t-BR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PREFEITURA MUNICIPAL DE CONCEIÇÃO DOS OUROS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            ____________________ESTADO DE MINAS GERAIS_____________________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Praça José Maria de Souza, 01 – Centro – CEP: 37548-000 – Conceição dos Ouros – MG.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CNPJ: 18.677.609/0001-65 -Tel. (35)3653-1220</a:t>
          </a:r>
        </a:p>
        <a:p>
          <a:pPr algn="ctr"/>
          <a:endParaRPr lang="pt-BR">
            <a:effectLst/>
          </a:endParaRPr>
        </a:p>
        <a:p>
          <a:pPr algn="ctr"/>
          <a:endParaRPr lang="pt-BR" sz="11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476250</xdr:colOff>
      <xdr:row>0</xdr:row>
      <xdr:rowOff>19050</xdr:rowOff>
    </xdr:from>
    <xdr:to>
      <xdr:col>0</xdr:col>
      <xdr:colOff>1609725</xdr:colOff>
      <xdr:row>0</xdr:row>
      <xdr:rowOff>1047750</xdr:rowOff>
    </xdr:to>
    <xdr:pic>
      <xdr:nvPicPr>
        <xdr:cNvPr id="5" name="Imagem 4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58" t="20149" r="9934"/>
        <a:stretch/>
      </xdr:blipFill>
      <xdr:spPr bwMode="auto">
        <a:xfrm>
          <a:off x="476250" y="19050"/>
          <a:ext cx="1133475" cy="1028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0</xdr:row>
      <xdr:rowOff>76200</xdr:rowOff>
    </xdr:from>
    <xdr:to>
      <xdr:col>6</xdr:col>
      <xdr:colOff>723900</xdr:colOff>
      <xdr:row>0</xdr:row>
      <xdr:rowOff>1131794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1987363" y="76200"/>
          <a:ext cx="7331449" cy="10555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t-BR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PREFEITURA MUNICIPAL DE CONCEIÇÃO DOS OUROS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            ____________________ESTADO DE MINAS GERAIS_____________________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Praça José Maria de Souza, 01 – Centro – CEP: 37548-000 – Conceição dos Ouros – MG.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CNPJ: 18.677.609/0001-65 -Tel. (35)3653-1220</a:t>
          </a:r>
        </a:p>
        <a:p>
          <a:pPr algn="ctr"/>
          <a:endParaRPr lang="pt-BR">
            <a:effectLst/>
          </a:endParaRPr>
        </a:p>
        <a:p>
          <a:pPr algn="ctr"/>
          <a:endParaRPr lang="pt-BR" sz="11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392206</xdr:colOff>
      <xdr:row>0</xdr:row>
      <xdr:rowOff>44823</xdr:rowOff>
    </xdr:from>
    <xdr:to>
      <xdr:col>1</xdr:col>
      <xdr:colOff>584387</xdr:colOff>
      <xdr:row>0</xdr:row>
      <xdr:rowOff>1063998</xdr:rowOff>
    </xdr:to>
    <xdr:pic>
      <xdr:nvPicPr>
        <xdr:cNvPr id="7" name="Imagem 6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58" t="20149" r="9934"/>
        <a:stretch/>
      </xdr:blipFill>
      <xdr:spPr bwMode="auto">
        <a:xfrm>
          <a:off x="392206" y="44823"/>
          <a:ext cx="1133475" cy="1019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1085850</xdr:colOff>
      <xdr:row>0</xdr:row>
      <xdr:rowOff>47624</xdr:rowOff>
    </xdr:from>
    <xdr:to>
      <xdr:col>4</xdr:col>
      <xdr:colOff>207433</xdr:colOff>
      <xdr:row>0</xdr:row>
      <xdr:rowOff>1066799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8D4F87CC-ED17-4B04-8A88-98B9260A8860}"/>
            </a:ext>
          </a:extLst>
        </xdr:cNvPr>
        <xdr:cNvSpPr txBox="1">
          <a:spLocks noChangeArrowheads="1"/>
        </xdr:cNvSpPr>
      </xdr:nvSpPr>
      <xdr:spPr bwMode="auto">
        <a:xfrm>
          <a:off x="1085850" y="47624"/>
          <a:ext cx="8141758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100">
            <a:effectLst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PREFEITURA MUNICIPAL DE CONCEIÇÃO DOS OUROS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            ____________________ESTADO DE MINAS GERAIS_____________________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Praça José Maria de Souza, 01 – Centro – CEP: 37548-000 – Conceição dos Ouros – MG.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CNPJ: 18.677.609/0001-65 -Tel. (35)3653-1220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t-BR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t-B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228600</xdr:colOff>
      <xdr:row>0</xdr:row>
      <xdr:rowOff>76200</xdr:rowOff>
    </xdr:from>
    <xdr:to>
      <xdr:col>0</xdr:col>
      <xdr:colOff>1362075</xdr:colOff>
      <xdr:row>0</xdr:row>
      <xdr:rowOff>1095375</xdr:rowOff>
    </xdr:to>
    <xdr:pic>
      <xdr:nvPicPr>
        <xdr:cNvPr id="6" name="Imagem 5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58" t="20149" r="9934"/>
        <a:stretch/>
      </xdr:blipFill>
      <xdr:spPr bwMode="auto">
        <a:xfrm>
          <a:off x="228600" y="76200"/>
          <a:ext cx="1133475" cy="1019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12</xdr:col>
      <xdr:colOff>322169</xdr:colOff>
      <xdr:row>0</xdr:row>
      <xdr:rowOff>1111250</xdr:rowOff>
    </xdr:to>
    <xdr:sp macro="" textlink="">
      <xdr:nvSpPr>
        <xdr:cNvPr id="8" name="Text Box 6">
          <a:extLst>
            <a:ext uri="{FF2B5EF4-FFF2-40B4-BE49-F238E27FC236}">
              <a16:creationId xmlns:a16="http://schemas.microsoft.com/office/drawing/2014/main" id="{353D96FE-3286-4B88-B96E-09D52E7381FF}"/>
            </a:ext>
          </a:extLst>
        </xdr:cNvPr>
        <xdr:cNvSpPr txBox="1">
          <a:spLocks noChangeArrowheads="1"/>
        </xdr:cNvSpPr>
      </xdr:nvSpPr>
      <xdr:spPr bwMode="auto">
        <a:xfrm>
          <a:off x="1344083" y="0"/>
          <a:ext cx="6576919" cy="1111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t-BR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PREFEITURA MUNICIPAL DE CONCEIÇÃO DOS OUROS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            ____________________ESTADO DE MINAS GERAIS_____________________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Praça José Maria de Souza, 01 – Centro – CEP: 37548-000 – Conceição dos Ouros – MG.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CNPJ: 18.677.609/0001-65 -Tel. (35)3653-1220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t-B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105833</xdr:colOff>
      <xdr:row>0</xdr:row>
      <xdr:rowOff>52916</xdr:rowOff>
    </xdr:from>
    <xdr:to>
      <xdr:col>1</xdr:col>
      <xdr:colOff>625475</xdr:colOff>
      <xdr:row>0</xdr:row>
      <xdr:rowOff>1072091</xdr:rowOff>
    </xdr:to>
    <xdr:pic>
      <xdr:nvPicPr>
        <xdr:cNvPr id="5" name="Imagem 4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58" t="20149" r="9934"/>
        <a:stretch/>
      </xdr:blipFill>
      <xdr:spPr bwMode="auto">
        <a:xfrm>
          <a:off x="105833" y="52916"/>
          <a:ext cx="1133475" cy="1019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Usuario\Google%20Drive\DFT%20Projetos\PROJETOS\SERRANIA\PROJETOS\PRA&#199;A\PROJETO%20PRACA%20SETE%20ORELHAS\PLANILHA%20M+&#220;LTIPLA%202.3%20-%20RAND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al"/>
      <sheetName val="Novo!"/>
      <sheetName val="Dados"/>
      <sheetName val="BDI"/>
      <sheetName val="Orçamento"/>
      <sheetName val="Memória"/>
      <sheetName val="Comp"/>
      <sheetName val="Cot"/>
      <sheetName val="CronoFF"/>
      <sheetName val="QCI"/>
      <sheetName val="Memorial Descritivo"/>
      <sheetName val="Licitação"/>
      <sheetName val="CronoFF-L"/>
      <sheetName val="QCI-L"/>
      <sheetName val="BM"/>
      <sheetName val="RRE"/>
      <sheetName val="OFÍCIO"/>
      <sheetName val="CC"/>
    </sheetNames>
    <sheetDataSet>
      <sheetData sheetId="0" refreshError="1"/>
      <sheetData sheetId="1" refreshError="1"/>
      <sheetData sheetId="2" refreshError="1">
        <row r="29">
          <cell r="G29">
            <v>43009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view="pageBreakPreview" zoomScaleNormal="100" zoomScaleSheetLayoutView="100" workbookViewId="0">
      <pane ySplit="9" topLeftCell="A10" activePane="bottomLeft" state="frozen"/>
      <selection pane="bottomLeft" activeCell="H3" sqref="H3:I3"/>
    </sheetView>
  </sheetViews>
  <sheetFormatPr defaultRowHeight="12.75" x14ac:dyDescent="0.2"/>
  <cols>
    <col min="1" max="1" width="8" customWidth="1"/>
    <col min="2" max="2" width="14.5703125" customWidth="1"/>
    <col min="3" max="3" width="12.140625" customWidth="1"/>
    <col min="4" max="4" width="72.28515625" customWidth="1"/>
    <col min="5" max="5" width="10.28515625" bestFit="1" customWidth="1"/>
    <col min="6" max="6" width="10.140625" bestFit="1" customWidth="1"/>
    <col min="7" max="8" width="12.140625" customWidth="1"/>
    <col min="9" max="9" width="16.5703125" customWidth="1"/>
  </cols>
  <sheetData>
    <row r="1" spans="1:9" ht="90.75" customHeight="1" x14ac:dyDescent="0.2">
      <c r="A1" s="185"/>
      <c r="B1" s="185"/>
      <c r="C1" s="185"/>
      <c r="D1" s="186"/>
      <c r="E1" s="186"/>
      <c r="F1" s="186"/>
      <c r="G1" s="186"/>
      <c r="H1" s="186"/>
      <c r="I1" s="186"/>
    </row>
    <row r="2" spans="1:9" x14ac:dyDescent="0.2">
      <c r="A2" s="178" t="s">
        <v>25</v>
      </c>
      <c r="B2" s="178"/>
      <c r="C2" s="178"/>
      <c r="D2" s="178"/>
      <c r="E2" s="178"/>
      <c r="F2" s="178"/>
      <c r="G2" s="178"/>
      <c r="H2" s="178"/>
      <c r="I2" s="178"/>
    </row>
    <row r="3" spans="1:9" x14ac:dyDescent="0.2">
      <c r="A3" s="187" t="s">
        <v>72</v>
      </c>
      <c r="B3" s="187"/>
      <c r="C3" s="187"/>
      <c r="D3" s="187"/>
      <c r="E3" s="187"/>
      <c r="F3" s="187"/>
      <c r="G3" s="187"/>
      <c r="H3" s="179" t="s">
        <v>79</v>
      </c>
      <c r="I3" s="179"/>
    </row>
    <row r="4" spans="1:9" x14ac:dyDescent="0.2">
      <c r="A4" s="179" t="s">
        <v>73</v>
      </c>
      <c r="B4" s="179"/>
      <c r="C4" s="179"/>
      <c r="D4" s="179"/>
      <c r="E4" s="179"/>
      <c r="F4" s="178" t="s">
        <v>13</v>
      </c>
      <c r="G4" s="178"/>
      <c r="H4" s="178"/>
      <c r="I4" s="178"/>
    </row>
    <row r="5" spans="1:9" x14ac:dyDescent="0.2">
      <c r="A5" s="179" t="s">
        <v>74</v>
      </c>
      <c r="B5" s="179"/>
      <c r="C5" s="179"/>
      <c r="D5" s="179"/>
      <c r="E5" s="179"/>
      <c r="F5" s="178" t="s">
        <v>5</v>
      </c>
      <c r="G5" s="179" t="s">
        <v>3</v>
      </c>
      <c r="H5" s="54" t="s">
        <v>14</v>
      </c>
      <c r="I5" s="55" t="s">
        <v>4</v>
      </c>
    </row>
    <row r="6" spans="1:9" ht="12.75" customHeight="1" x14ac:dyDescent="0.2">
      <c r="A6" s="180" t="s">
        <v>75</v>
      </c>
      <c r="B6" s="180"/>
      <c r="C6" s="180"/>
      <c r="D6" s="180"/>
      <c r="E6" s="180"/>
      <c r="F6" s="178"/>
      <c r="G6" s="179"/>
      <c r="H6" s="54" t="s">
        <v>12</v>
      </c>
      <c r="I6" s="58">
        <v>0.25</v>
      </c>
    </row>
    <row r="7" spans="1:9" x14ac:dyDescent="0.2">
      <c r="A7" s="56" t="s">
        <v>46</v>
      </c>
      <c r="B7" s="57"/>
      <c r="C7" s="57"/>
      <c r="D7" s="184">
        <f>I16</f>
        <v>95854.23</v>
      </c>
      <c r="E7" s="184"/>
      <c r="F7" s="184"/>
      <c r="G7" s="184"/>
      <c r="H7" s="184"/>
      <c r="I7" s="184"/>
    </row>
    <row r="8" spans="1:9" x14ac:dyDescent="0.2">
      <c r="A8" s="183"/>
      <c r="B8" s="183"/>
      <c r="C8" s="183"/>
      <c r="D8" s="183"/>
      <c r="E8" s="183"/>
      <c r="F8" s="183"/>
      <c r="G8" s="183"/>
      <c r="H8" s="183"/>
      <c r="I8" s="183"/>
    </row>
    <row r="9" spans="1:9" ht="38.25" x14ac:dyDescent="0.2">
      <c r="A9" s="20" t="s">
        <v>0</v>
      </c>
      <c r="B9" s="20" t="s">
        <v>28</v>
      </c>
      <c r="C9" s="20" t="s">
        <v>2</v>
      </c>
      <c r="D9" s="20" t="s">
        <v>1</v>
      </c>
      <c r="E9" s="20" t="s">
        <v>6</v>
      </c>
      <c r="F9" s="20" t="s">
        <v>7</v>
      </c>
      <c r="G9" s="21" t="s">
        <v>16</v>
      </c>
      <c r="H9" s="21" t="s">
        <v>17</v>
      </c>
      <c r="I9" s="21" t="s">
        <v>18</v>
      </c>
    </row>
    <row r="10" spans="1:9" s="62" customFormat="1" ht="15.95" customHeight="1" x14ac:dyDescent="0.2">
      <c r="A10" s="21" t="s">
        <v>45</v>
      </c>
      <c r="B10" s="157" t="s">
        <v>23</v>
      </c>
      <c r="C10" s="158"/>
      <c r="D10" s="158"/>
      <c r="E10" s="158"/>
      <c r="F10" s="158"/>
      <c r="G10" s="158"/>
      <c r="H10" s="158"/>
      <c r="I10" s="159"/>
    </row>
    <row r="11" spans="1:9" s="136" customFormat="1" ht="66" customHeight="1" x14ac:dyDescent="0.2">
      <c r="A11" s="121" t="s">
        <v>32</v>
      </c>
      <c r="B11" s="121" t="s">
        <v>31</v>
      </c>
      <c r="C11" s="121" t="s">
        <v>76</v>
      </c>
      <c r="D11" s="122" t="s">
        <v>44</v>
      </c>
      <c r="E11" s="123" t="s">
        <v>33</v>
      </c>
      <c r="F11" s="123">
        <f>'MEMORIAL DE CÁLCULO'!M15</f>
        <v>1</v>
      </c>
      <c r="G11" s="123">
        <v>1685.11</v>
      </c>
      <c r="H11" s="128">
        <f t="shared" ref="H11" si="0">ROUND(G11*(1+$I$6),2)</f>
        <v>2106.39</v>
      </c>
      <c r="I11" s="123">
        <f t="shared" ref="I11" si="1">ROUND((F11*H11),2)</f>
        <v>2106.39</v>
      </c>
    </row>
    <row r="12" spans="1:9" s="138" customFormat="1" ht="12.95" customHeight="1" x14ac:dyDescent="0.2">
      <c r="A12" s="175" t="s">
        <v>42</v>
      </c>
      <c r="B12" s="176"/>
      <c r="C12" s="176"/>
      <c r="D12" s="176"/>
      <c r="E12" s="124" t="str">
        <f>A10</f>
        <v>1.0</v>
      </c>
      <c r="F12" s="125" t="s">
        <v>36</v>
      </c>
      <c r="G12" s="181">
        <f>ROUND(SUM(I11:I11),2)</f>
        <v>2106.39</v>
      </c>
      <c r="H12" s="182"/>
      <c r="I12" s="137"/>
    </row>
    <row r="13" spans="1:9" s="138" customFormat="1" ht="15.95" customHeight="1" x14ac:dyDescent="0.2">
      <c r="A13" s="126" t="s">
        <v>41</v>
      </c>
      <c r="B13" s="160" t="s">
        <v>43</v>
      </c>
      <c r="C13" s="161"/>
      <c r="D13" s="161"/>
      <c r="E13" s="161"/>
      <c r="F13" s="161"/>
      <c r="G13" s="161"/>
      <c r="H13" s="161"/>
      <c r="I13" s="162"/>
    </row>
    <row r="14" spans="1:9" s="139" customFormat="1" ht="48" customHeight="1" x14ac:dyDescent="0.2">
      <c r="A14" s="127" t="s">
        <v>24</v>
      </c>
      <c r="B14" s="129" t="s">
        <v>68</v>
      </c>
      <c r="C14" s="130" t="str">
        <f>'COMPOSIÇÕES '!B9</f>
        <v>A</v>
      </c>
      <c r="D14" s="143" t="str">
        <f>'COMPOSIÇÕES '!C9</f>
        <v>REMOÇÃO, FORNECIMENTO E INSTALAÇÃO DE LUMINÁRIA ESPORTIVA 200 WATTS</v>
      </c>
      <c r="E14" s="131" t="s">
        <v>33</v>
      </c>
      <c r="F14" s="131">
        <f>'MEMORIAL DE CÁLCULO'!M22</f>
        <v>48</v>
      </c>
      <c r="G14" s="132">
        <f>'COMPOSIÇÕES '!G9</f>
        <v>1562.4616666666664</v>
      </c>
      <c r="H14" s="128">
        <f t="shared" ref="H14" si="2">ROUND(G14*(1+$I$6),2)</f>
        <v>1953.08</v>
      </c>
      <c r="I14" s="123">
        <f t="shared" ref="I14" si="3">ROUND((F14*H14),2)</f>
        <v>93747.839999999997</v>
      </c>
    </row>
    <row r="15" spans="1:9" s="139" customFormat="1" ht="12.75" customHeight="1" x14ac:dyDescent="0.2">
      <c r="A15" s="175" t="s">
        <v>42</v>
      </c>
      <c r="B15" s="176"/>
      <c r="C15" s="176"/>
      <c r="D15" s="176"/>
      <c r="E15" s="124" t="str">
        <f>A13</f>
        <v>2.0</v>
      </c>
      <c r="F15" s="125" t="s">
        <v>36</v>
      </c>
      <c r="G15" s="177">
        <f>ROUND(SUM(I14:I14),2)</f>
        <v>93747.839999999997</v>
      </c>
      <c r="H15" s="177"/>
      <c r="I15" s="140"/>
    </row>
    <row r="16" spans="1:9" s="136" customFormat="1" ht="12.75" customHeight="1" x14ac:dyDescent="0.2">
      <c r="A16" s="157" t="s">
        <v>8</v>
      </c>
      <c r="B16" s="158"/>
      <c r="C16" s="158"/>
      <c r="D16" s="158"/>
      <c r="E16" s="158"/>
      <c r="F16" s="158"/>
      <c r="G16" s="158"/>
      <c r="H16" s="159"/>
      <c r="I16" s="141">
        <f>ROUND(SUM(I11:I15),2)</f>
        <v>95854.23</v>
      </c>
    </row>
    <row r="17" spans="1:9" s="138" customFormat="1" ht="12.95" customHeight="1" x14ac:dyDescent="0.2">
      <c r="A17" s="133"/>
      <c r="B17" s="165"/>
      <c r="C17" s="165"/>
      <c r="D17" s="165"/>
      <c r="E17" s="165"/>
      <c r="F17" s="165"/>
      <c r="G17" s="165"/>
      <c r="H17" s="165"/>
      <c r="I17" s="166"/>
    </row>
    <row r="18" spans="1:9" s="138" customFormat="1" ht="12.95" customHeight="1" x14ac:dyDescent="0.2">
      <c r="A18" s="134"/>
      <c r="B18" s="144"/>
      <c r="C18" s="144"/>
      <c r="D18" s="144"/>
      <c r="E18" s="144"/>
      <c r="F18" s="144"/>
      <c r="G18" s="144"/>
      <c r="H18" s="144"/>
      <c r="I18" s="145"/>
    </row>
    <row r="19" spans="1:9" s="138" customFormat="1" ht="12.95" customHeight="1" x14ac:dyDescent="0.2">
      <c r="A19" s="134"/>
      <c r="B19" s="144"/>
      <c r="C19" s="144"/>
      <c r="D19" s="144"/>
      <c r="E19" s="144"/>
      <c r="F19" s="144"/>
      <c r="G19" s="144"/>
      <c r="H19" s="144"/>
      <c r="I19" s="145"/>
    </row>
    <row r="20" spans="1:9" s="138" customFormat="1" ht="12.95" customHeight="1" x14ac:dyDescent="0.2">
      <c r="A20" s="134"/>
      <c r="B20" s="144"/>
      <c r="C20" s="144"/>
      <c r="D20" s="144"/>
      <c r="E20" s="144"/>
      <c r="F20" s="144"/>
      <c r="G20" s="144"/>
      <c r="H20" s="144"/>
      <c r="I20" s="145"/>
    </row>
    <row r="21" spans="1:9" s="62" customFormat="1" ht="15.95" customHeight="1" x14ac:dyDescent="0.2">
      <c r="A21" s="134"/>
      <c r="B21" s="167"/>
      <c r="C21" s="167"/>
      <c r="D21" s="167"/>
      <c r="E21" s="167"/>
      <c r="F21" s="167"/>
      <c r="G21" s="167"/>
      <c r="H21" s="167"/>
      <c r="I21" s="168"/>
    </row>
    <row r="22" spans="1:9" s="62" customFormat="1" x14ac:dyDescent="0.2">
      <c r="A22" s="169" t="s">
        <v>65</v>
      </c>
      <c r="B22" s="170"/>
      <c r="C22" s="170"/>
      <c r="D22" s="170"/>
      <c r="E22" s="170"/>
      <c r="F22" s="170"/>
      <c r="G22" s="170"/>
      <c r="H22" s="170"/>
      <c r="I22" s="171"/>
    </row>
    <row r="23" spans="1:9" s="62" customFormat="1" ht="12.95" customHeight="1" x14ac:dyDescent="0.2">
      <c r="A23" s="169" t="s">
        <v>82</v>
      </c>
      <c r="B23" s="170"/>
      <c r="C23" s="170"/>
      <c r="D23" s="170"/>
      <c r="E23" s="170"/>
      <c r="F23" s="170"/>
      <c r="G23" s="170"/>
      <c r="H23" s="170"/>
      <c r="I23" s="171"/>
    </row>
    <row r="24" spans="1:9" s="62" customFormat="1" ht="15.95" customHeight="1" x14ac:dyDescent="0.2">
      <c r="A24" s="172" t="s">
        <v>83</v>
      </c>
      <c r="B24" s="173"/>
      <c r="C24" s="173"/>
      <c r="D24" s="173"/>
      <c r="E24" s="173"/>
      <c r="F24" s="173"/>
      <c r="G24" s="173"/>
      <c r="H24" s="173"/>
      <c r="I24" s="174"/>
    </row>
    <row r="25" spans="1:9" s="62" customFormat="1" x14ac:dyDescent="0.2">
      <c r="A25" s="135"/>
      <c r="B25" s="163"/>
      <c r="C25" s="163"/>
      <c r="D25" s="163"/>
      <c r="E25" s="163"/>
      <c r="F25" s="163"/>
      <c r="G25" s="163"/>
      <c r="H25" s="163"/>
      <c r="I25" s="164"/>
    </row>
    <row r="26" spans="1:9" s="62" customFormat="1" x14ac:dyDescent="0.2">
      <c r="A26"/>
      <c r="B26"/>
      <c r="C26"/>
      <c r="D26"/>
      <c r="E26"/>
      <c r="F26"/>
      <c r="G26"/>
      <c r="H26"/>
      <c r="I26"/>
    </row>
    <row r="27" spans="1:9" s="62" customFormat="1" x14ac:dyDescent="0.2">
      <c r="A27"/>
      <c r="B27"/>
      <c r="C27"/>
      <c r="D27"/>
      <c r="E27"/>
      <c r="F27"/>
      <c r="G27"/>
      <c r="H27"/>
      <c r="I27"/>
    </row>
    <row r="28" spans="1:9" s="62" customFormat="1" x14ac:dyDescent="0.2">
      <c r="A28"/>
      <c r="B28"/>
      <c r="C28"/>
      <c r="D28"/>
      <c r="E28"/>
      <c r="F28"/>
      <c r="G28"/>
      <c r="H28"/>
      <c r="I28"/>
    </row>
    <row r="29" spans="1:9" s="62" customFormat="1" x14ac:dyDescent="0.2">
      <c r="A29"/>
      <c r="B29"/>
      <c r="C29"/>
      <c r="D29"/>
      <c r="E29"/>
      <c r="F29"/>
      <c r="G29"/>
      <c r="H29"/>
      <c r="I29"/>
    </row>
    <row r="30" spans="1:9" s="62" customFormat="1" x14ac:dyDescent="0.2">
      <c r="A30"/>
      <c r="B30"/>
      <c r="C30"/>
      <c r="D30"/>
      <c r="E30"/>
      <c r="F30"/>
      <c r="G30"/>
      <c r="H30"/>
      <c r="I30"/>
    </row>
  </sheetData>
  <mergeCells count="26">
    <mergeCell ref="A1:C1"/>
    <mergeCell ref="F4:I4"/>
    <mergeCell ref="D1:I1"/>
    <mergeCell ref="H3:I3"/>
    <mergeCell ref="A2:I2"/>
    <mergeCell ref="A3:G3"/>
    <mergeCell ref="A4:E4"/>
    <mergeCell ref="F5:F6"/>
    <mergeCell ref="G5:G6"/>
    <mergeCell ref="A5:E5"/>
    <mergeCell ref="A6:E6"/>
    <mergeCell ref="A12:D12"/>
    <mergeCell ref="G12:H12"/>
    <mergeCell ref="A8:I8"/>
    <mergeCell ref="D7:I7"/>
    <mergeCell ref="B10:I10"/>
    <mergeCell ref="A16:H16"/>
    <mergeCell ref="B13:I13"/>
    <mergeCell ref="B25:I25"/>
    <mergeCell ref="B17:I17"/>
    <mergeCell ref="B21:I21"/>
    <mergeCell ref="A23:I23"/>
    <mergeCell ref="A22:I22"/>
    <mergeCell ref="A24:I24"/>
    <mergeCell ref="A15:D15"/>
    <mergeCell ref="G15:H15"/>
  </mergeCells>
  <phoneticPr fontId="23" type="noConversion"/>
  <printOptions horizontalCentered="1"/>
  <pageMargins left="0.51181102362204722" right="0.5118110236220472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view="pageBreakPreview" zoomScaleNormal="85" zoomScaleSheetLayoutView="100" workbookViewId="0">
      <selection activeCell="E18" sqref="E18"/>
    </sheetView>
  </sheetViews>
  <sheetFormatPr defaultRowHeight="24.75" customHeight="1" x14ac:dyDescent="0.2"/>
  <cols>
    <col min="1" max="1" width="30.7109375" customWidth="1"/>
    <col min="2" max="3" width="14" customWidth="1"/>
    <col min="4" max="4" width="21.42578125" customWidth="1"/>
    <col min="5" max="8" width="20.7109375" customWidth="1"/>
    <col min="10" max="10" width="13.28515625" bestFit="1" customWidth="1"/>
    <col min="257" max="257" width="30.7109375" customWidth="1"/>
    <col min="258" max="264" width="20.7109375" customWidth="1"/>
    <col min="513" max="513" width="30.7109375" customWidth="1"/>
    <col min="514" max="520" width="20.7109375" customWidth="1"/>
    <col min="769" max="769" width="30.7109375" customWidth="1"/>
    <col min="770" max="776" width="20.7109375" customWidth="1"/>
    <col min="1025" max="1025" width="30.7109375" customWidth="1"/>
    <col min="1026" max="1032" width="20.7109375" customWidth="1"/>
    <col min="1281" max="1281" width="30.7109375" customWidth="1"/>
    <col min="1282" max="1288" width="20.7109375" customWidth="1"/>
    <col min="1537" max="1537" width="30.7109375" customWidth="1"/>
    <col min="1538" max="1544" width="20.7109375" customWidth="1"/>
    <col min="1793" max="1793" width="30.7109375" customWidth="1"/>
    <col min="1794" max="1800" width="20.7109375" customWidth="1"/>
    <col min="2049" max="2049" width="30.7109375" customWidth="1"/>
    <col min="2050" max="2056" width="20.7109375" customWidth="1"/>
    <col min="2305" max="2305" width="30.7109375" customWidth="1"/>
    <col min="2306" max="2312" width="20.7109375" customWidth="1"/>
    <col min="2561" max="2561" width="30.7109375" customWidth="1"/>
    <col min="2562" max="2568" width="20.7109375" customWidth="1"/>
    <col min="2817" max="2817" width="30.7109375" customWidth="1"/>
    <col min="2818" max="2824" width="20.7109375" customWidth="1"/>
    <col min="3073" max="3073" width="30.7109375" customWidth="1"/>
    <col min="3074" max="3080" width="20.7109375" customWidth="1"/>
    <col min="3329" max="3329" width="30.7109375" customWidth="1"/>
    <col min="3330" max="3336" width="20.7109375" customWidth="1"/>
    <col min="3585" max="3585" width="30.7109375" customWidth="1"/>
    <col min="3586" max="3592" width="20.7109375" customWidth="1"/>
    <col min="3841" max="3841" width="30.7109375" customWidth="1"/>
    <col min="3842" max="3848" width="20.7109375" customWidth="1"/>
    <col min="4097" max="4097" width="30.7109375" customWidth="1"/>
    <col min="4098" max="4104" width="20.7109375" customWidth="1"/>
    <col min="4353" max="4353" width="30.7109375" customWidth="1"/>
    <col min="4354" max="4360" width="20.7109375" customWidth="1"/>
    <col min="4609" max="4609" width="30.7109375" customWidth="1"/>
    <col min="4610" max="4616" width="20.7109375" customWidth="1"/>
    <col min="4865" max="4865" width="30.7109375" customWidth="1"/>
    <col min="4866" max="4872" width="20.7109375" customWidth="1"/>
    <col min="5121" max="5121" width="30.7109375" customWidth="1"/>
    <col min="5122" max="5128" width="20.7109375" customWidth="1"/>
    <col min="5377" max="5377" width="30.7109375" customWidth="1"/>
    <col min="5378" max="5384" width="20.7109375" customWidth="1"/>
    <col min="5633" max="5633" width="30.7109375" customWidth="1"/>
    <col min="5634" max="5640" width="20.7109375" customWidth="1"/>
    <col min="5889" max="5889" width="30.7109375" customWidth="1"/>
    <col min="5890" max="5896" width="20.7109375" customWidth="1"/>
    <col min="6145" max="6145" width="30.7109375" customWidth="1"/>
    <col min="6146" max="6152" width="20.7109375" customWidth="1"/>
    <col min="6401" max="6401" width="30.7109375" customWidth="1"/>
    <col min="6402" max="6408" width="20.7109375" customWidth="1"/>
    <col min="6657" max="6657" width="30.7109375" customWidth="1"/>
    <col min="6658" max="6664" width="20.7109375" customWidth="1"/>
    <col min="6913" max="6913" width="30.7109375" customWidth="1"/>
    <col min="6914" max="6920" width="20.7109375" customWidth="1"/>
    <col min="7169" max="7169" width="30.7109375" customWidth="1"/>
    <col min="7170" max="7176" width="20.7109375" customWidth="1"/>
    <col min="7425" max="7425" width="30.7109375" customWidth="1"/>
    <col min="7426" max="7432" width="20.7109375" customWidth="1"/>
    <col min="7681" max="7681" width="30.7109375" customWidth="1"/>
    <col min="7682" max="7688" width="20.7109375" customWidth="1"/>
    <col min="7937" max="7937" width="30.7109375" customWidth="1"/>
    <col min="7938" max="7944" width="20.7109375" customWidth="1"/>
    <col min="8193" max="8193" width="30.7109375" customWidth="1"/>
    <col min="8194" max="8200" width="20.7109375" customWidth="1"/>
    <col min="8449" max="8449" width="30.7109375" customWidth="1"/>
    <col min="8450" max="8456" width="20.7109375" customWidth="1"/>
    <col min="8705" max="8705" width="30.7109375" customWidth="1"/>
    <col min="8706" max="8712" width="20.7109375" customWidth="1"/>
    <col min="8961" max="8961" width="30.7109375" customWidth="1"/>
    <col min="8962" max="8968" width="20.7109375" customWidth="1"/>
    <col min="9217" max="9217" width="30.7109375" customWidth="1"/>
    <col min="9218" max="9224" width="20.7109375" customWidth="1"/>
    <col min="9473" max="9473" width="30.7109375" customWidth="1"/>
    <col min="9474" max="9480" width="20.7109375" customWidth="1"/>
    <col min="9729" max="9729" width="30.7109375" customWidth="1"/>
    <col min="9730" max="9736" width="20.7109375" customWidth="1"/>
    <col min="9985" max="9985" width="30.7109375" customWidth="1"/>
    <col min="9986" max="9992" width="20.7109375" customWidth="1"/>
    <col min="10241" max="10241" width="30.7109375" customWidth="1"/>
    <col min="10242" max="10248" width="20.7109375" customWidth="1"/>
    <col min="10497" max="10497" width="30.7109375" customWidth="1"/>
    <col min="10498" max="10504" width="20.7109375" customWidth="1"/>
    <col min="10753" max="10753" width="30.7109375" customWidth="1"/>
    <col min="10754" max="10760" width="20.7109375" customWidth="1"/>
    <col min="11009" max="11009" width="30.7109375" customWidth="1"/>
    <col min="11010" max="11016" width="20.7109375" customWidth="1"/>
    <col min="11265" max="11265" width="30.7109375" customWidth="1"/>
    <col min="11266" max="11272" width="20.7109375" customWidth="1"/>
    <col min="11521" max="11521" width="30.7109375" customWidth="1"/>
    <col min="11522" max="11528" width="20.7109375" customWidth="1"/>
    <col min="11777" max="11777" width="30.7109375" customWidth="1"/>
    <col min="11778" max="11784" width="20.7109375" customWidth="1"/>
    <col min="12033" max="12033" width="30.7109375" customWidth="1"/>
    <col min="12034" max="12040" width="20.7109375" customWidth="1"/>
    <col min="12289" max="12289" width="30.7109375" customWidth="1"/>
    <col min="12290" max="12296" width="20.7109375" customWidth="1"/>
    <col min="12545" max="12545" width="30.7109375" customWidth="1"/>
    <col min="12546" max="12552" width="20.7109375" customWidth="1"/>
    <col min="12801" max="12801" width="30.7109375" customWidth="1"/>
    <col min="12802" max="12808" width="20.7109375" customWidth="1"/>
    <col min="13057" max="13057" width="30.7109375" customWidth="1"/>
    <col min="13058" max="13064" width="20.7109375" customWidth="1"/>
    <col min="13313" max="13313" width="30.7109375" customWidth="1"/>
    <col min="13314" max="13320" width="20.7109375" customWidth="1"/>
    <col min="13569" max="13569" width="30.7109375" customWidth="1"/>
    <col min="13570" max="13576" width="20.7109375" customWidth="1"/>
    <col min="13825" max="13825" width="30.7109375" customWidth="1"/>
    <col min="13826" max="13832" width="20.7109375" customWidth="1"/>
    <col min="14081" max="14081" width="30.7109375" customWidth="1"/>
    <col min="14082" max="14088" width="20.7109375" customWidth="1"/>
    <col min="14337" max="14337" width="30.7109375" customWidth="1"/>
    <col min="14338" max="14344" width="20.7109375" customWidth="1"/>
    <col min="14593" max="14593" width="30.7109375" customWidth="1"/>
    <col min="14594" max="14600" width="20.7109375" customWidth="1"/>
    <col min="14849" max="14849" width="30.7109375" customWidth="1"/>
    <col min="14850" max="14856" width="20.7109375" customWidth="1"/>
    <col min="15105" max="15105" width="30.7109375" customWidth="1"/>
    <col min="15106" max="15112" width="20.7109375" customWidth="1"/>
    <col min="15361" max="15361" width="30.7109375" customWidth="1"/>
    <col min="15362" max="15368" width="20.7109375" customWidth="1"/>
    <col min="15617" max="15617" width="30.7109375" customWidth="1"/>
    <col min="15618" max="15624" width="20.7109375" customWidth="1"/>
    <col min="15873" max="15873" width="30.7109375" customWidth="1"/>
    <col min="15874" max="15880" width="20.7109375" customWidth="1"/>
    <col min="16129" max="16129" width="30.7109375" customWidth="1"/>
    <col min="16130" max="16136" width="20.7109375" customWidth="1"/>
  </cols>
  <sheetData>
    <row r="1" spans="1:10" ht="89.25" customHeight="1" x14ac:dyDescent="0.2">
      <c r="A1" s="9"/>
      <c r="B1" s="196"/>
      <c r="C1" s="196"/>
      <c r="D1" s="196"/>
      <c r="E1" s="196"/>
      <c r="F1" s="196"/>
      <c r="G1" s="196"/>
      <c r="H1" s="196"/>
      <c r="I1" s="6"/>
      <c r="J1" s="7"/>
    </row>
    <row r="2" spans="1:10" ht="12.75" x14ac:dyDescent="0.2">
      <c r="A2" s="178" t="s">
        <v>9</v>
      </c>
      <c r="B2" s="178"/>
      <c r="C2" s="178"/>
      <c r="D2" s="178"/>
      <c r="E2" s="178"/>
      <c r="F2" s="178"/>
      <c r="G2" s="178"/>
      <c r="H2" s="178"/>
      <c r="I2" s="4"/>
      <c r="J2" s="7"/>
    </row>
    <row r="3" spans="1:10" ht="12.75" x14ac:dyDescent="0.2">
      <c r="A3" s="187" t="str">
        <f>ORÇAMENTO!A3</f>
        <v>OBRA: SUBSTITUIÇÃO DE LUMINÁRIAS DO ESTÁDIO JOÃO RIBEIRO DE CARVALHO</v>
      </c>
      <c r="B3" s="187"/>
      <c r="C3" s="187"/>
      <c r="D3" s="187"/>
      <c r="E3" s="187"/>
      <c r="F3" s="187"/>
      <c r="G3" s="187"/>
      <c r="H3" s="10" t="str">
        <f>ORÇAMENTO!H3</f>
        <v>DATA: 15/03/2022</v>
      </c>
      <c r="I3" s="7"/>
      <c r="J3" s="7"/>
    </row>
    <row r="4" spans="1:10" ht="12.75" x14ac:dyDescent="0.2">
      <c r="A4" s="179" t="str">
        <f>ORÇAMENTO!A4</f>
        <v>LOCAL: TRAVESSA SANTOS DUMONT - CONCEIÇÃO DOS OUROS-MG</v>
      </c>
      <c r="B4" s="179"/>
      <c r="C4" s="179"/>
      <c r="D4" s="179"/>
      <c r="E4" s="179"/>
      <c r="F4" s="179"/>
      <c r="G4" s="179"/>
      <c r="H4" s="179"/>
      <c r="I4" s="4"/>
      <c r="J4" s="7"/>
    </row>
    <row r="5" spans="1:10" ht="12.75" x14ac:dyDescent="0.2">
      <c r="A5" s="179" t="str">
        <f>ORÇAMENTO!A5</f>
        <v>REGIÃO/MÊS DE REF.: SETOP / SINAPI - 12/2021</v>
      </c>
      <c r="B5" s="179"/>
      <c r="C5" s="179"/>
      <c r="D5" s="179"/>
      <c r="E5" s="179"/>
      <c r="F5" s="179"/>
      <c r="G5" s="179"/>
      <c r="H5" s="179"/>
      <c r="I5" s="7"/>
      <c r="J5" s="7"/>
    </row>
    <row r="6" spans="1:10" ht="12.75" customHeight="1" x14ac:dyDescent="0.2">
      <c r="A6" s="180" t="str">
        <f>ORÇAMENTO!A6</f>
        <v>PRAZO DE EXECUÇÃO: 01 MÊS</v>
      </c>
      <c r="B6" s="180"/>
      <c r="C6" s="180"/>
      <c r="D6" s="180"/>
      <c r="E6" s="180"/>
      <c r="F6" s="180"/>
      <c r="G6" s="180"/>
      <c r="H6" s="180"/>
      <c r="I6" s="7"/>
      <c r="J6" s="7"/>
    </row>
    <row r="7" spans="1:10" ht="12.75" x14ac:dyDescent="0.2">
      <c r="A7" s="60" t="str">
        <f>ORÇAMENTO!A7</f>
        <v>VALOR ESTIMADO DA OBRA:</v>
      </c>
      <c r="B7" s="184">
        <f>ORÇAMENTO!D7</f>
        <v>95854.23</v>
      </c>
      <c r="C7" s="184"/>
      <c r="D7" s="184"/>
      <c r="E7" s="184"/>
      <c r="F7" s="184"/>
      <c r="G7" s="184"/>
      <c r="H7" s="184"/>
      <c r="I7" s="59"/>
      <c r="J7" s="7"/>
    </row>
    <row r="8" spans="1:10" ht="12.75" x14ac:dyDescent="0.2">
      <c r="A8" s="191"/>
      <c r="B8" s="192"/>
      <c r="C8" s="192"/>
      <c r="D8" s="192"/>
      <c r="E8" s="192"/>
      <c r="F8" s="192"/>
      <c r="G8" s="192"/>
      <c r="H8" s="193"/>
      <c r="I8" s="59"/>
      <c r="J8" s="7"/>
    </row>
    <row r="9" spans="1:10" ht="24.75" customHeight="1" x14ac:dyDescent="0.2">
      <c r="A9" s="11" t="s">
        <v>19</v>
      </c>
      <c r="B9" s="11" t="s">
        <v>10</v>
      </c>
      <c r="C9" s="11" t="s">
        <v>20</v>
      </c>
      <c r="D9" s="11" t="s">
        <v>61</v>
      </c>
      <c r="E9" s="11" t="s">
        <v>62</v>
      </c>
      <c r="F9" s="11" t="s">
        <v>63</v>
      </c>
      <c r="G9" s="11" t="s">
        <v>64</v>
      </c>
      <c r="H9" s="11" t="s">
        <v>11</v>
      </c>
      <c r="I9" s="7"/>
      <c r="J9" s="7"/>
    </row>
    <row r="10" spans="1:10" ht="24.75" customHeight="1" x14ac:dyDescent="0.2">
      <c r="A10" s="194" t="str">
        <f>ORÇAMENTO!B10</f>
        <v>SERVIÇOS PRELIMINARES</v>
      </c>
      <c r="B10" s="12" t="s">
        <v>21</v>
      </c>
      <c r="C10" s="13">
        <v>1</v>
      </c>
      <c r="D10" s="13">
        <v>1</v>
      </c>
      <c r="E10" s="13"/>
      <c r="F10" s="13"/>
      <c r="G10" s="13"/>
      <c r="H10" s="14">
        <f t="shared" ref="H10:H15" si="0">SUM(D10:G10)</f>
        <v>1</v>
      </c>
      <c r="I10" s="7"/>
      <c r="J10" s="7"/>
    </row>
    <row r="11" spans="1:10" ht="24.75" customHeight="1" x14ac:dyDescent="0.2">
      <c r="A11" s="195"/>
      <c r="B11" s="12" t="s">
        <v>22</v>
      </c>
      <c r="C11" s="15">
        <f>ORÇAMENTO!G12</f>
        <v>2106.39</v>
      </c>
      <c r="D11" s="16">
        <f>D10*$C$11</f>
        <v>2106.39</v>
      </c>
      <c r="E11" s="16"/>
      <c r="F11" s="16"/>
      <c r="G11" s="16"/>
      <c r="H11" s="17">
        <f t="shared" si="0"/>
        <v>2106.39</v>
      </c>
      <c r="I11" s="7"/>
      <c r="J11" s="7"/>
    </row>
    <row r="12" spans="1:10" ht="24.75" customHeight="1" x14ac:dyDescent="0.2">
      <c r="A12" s="194" t="s">
        <v>48</v>
      </c>
      <c r="B12" s="12" t="s">
        <v>21</v>
      </c>
      <c r="C12" s="71">
        <v>1</v>
      </c>
      <c r="D12" s="71">
        <v>0.25</v>
      </c>
      <c r="E12" s="71">
        <v>0.25</v>
      </c>
      <c r="F12" s="71">
        <v>0.25</v>
      </c>
      <c r="G12" s="71">
        <v>0.25</v>
      </c>
      <c r="H12" s="72">
        <f>SUM(D12:G12)</f>
        <v>1</v>
      </c>
      <c r="I12" s="7"/>
      <c r="J12" s="8"/>
    </row>
    <row r="13" spans="1:10" ht="24.75" customHeight="1" x14ac:dyDescent="0.2">
      <c r="A13" s="195"/>
      <c r="B13" s="12" t="s">
        <v>22</v>
      </c>
      <c r="C13" s="15">
        <f>ORÇAMENTO!G15</f>
        <v>93747.839999999997</v>
      </c>
      <c r="D13" s="16">
        <f>C13*0.25</f>
        <v>23436.959999999999</v>
      </c>
      <c r="E13" s="16">
        <f>C13*0.25</f>
        <v>23436.959999999999</v>
      </c>
      <c r="F13" s="16">
        <f>C13*0.25</f>
        <v>23436.959999999999</v>
      </c>
      <c r="G13" s="16">
        <f>C13*0.25</f>
        <v>23436.959999999999</v>
      </c>
      <c r="H13" s="17">
        <f>SUM(D13:G13)</f>
        <v>93747.839999999997</v>
      </c>
      <c r="I13" s="7"/>
      <c r="J13" s="8"/>
    </row>
    <row r="14" spans="1:10" ht="24.75" customHeight="1" x14ac:dyDescent="0.2">
      <c r="A14" s="197" t="s">
        <v>11</v>
      </c>
      <c r="B14" s="18" t="s">
        <v>21</v>
      </c>
      <c r="C14" s="19">
        <v>1</v>
      </c>
      <c r="D14" s="14">
        <f>D15/$C$15</f>
        <v>0.26648119754339478</v>
      </c>
      <c r="E14" s="14">
        <f>E15/$C$15</f>
        <v>0.24450626748553506</v>
      </c>
      <c r="F14" s="14">
        <f>F15/$C$15</f>
        <v>0.24450626748553506</v>
      </c>
      <c r="G14" s="14">
        <f>G15/$C$15</f>
        <v>0.24450626748553506</v>
      </c>
      <c r="H14" s="14">
        <f t="shared" si="0"/>
        <v>1</v>
      </c>
      <c r="I14" s="7"/>
      <c r="J14" s="7"/>
    </row>
    <row r="15" spans="1:10" ht="24.75" customHeight="1" x14ac:dyDescent="0.2">
      <c r="A15" s="198"/>
      <c r="B15" s="148" t="s">
        <v>22</v>
      </c>
      <c r="C15" s="149">
        <f>C11+C13</f>
        <v>95854.23</v>
      </c>
      <c r="D15" s="149">
        <f>D11+D13</f>
        <v>25543.35</v>
      </c>
      <c r="E15" s="149">
        <f>E11+E13</f>
        <v>23436.959999999999</v>
      </c>
      <c r="F15" s="149">
        <f>F11+F13</f>
        <v>23436.959999999999</v>
      </c>
      <c r="G15" s="149">
        <f>G11+G13</f>
        <v>23436.959999999999</v>
      </c>
      <c r="H15" s="150">
        <f t="shared" si="0"/>
        <v>95854.229999999981</v>
      </c>
      <c r="I15" s="7"/>
      <c r="J15" s="7" t="b">
        <f>IF(SUM(B7)=C15,TRUE,FALSE)</f>
        <v>1</v>
      </c>
    </row>
    <row r="16" spans="1:10" ht="24.75" customHeight="1" x14ac:dyDescent="0.2">
      <c r="A16" s="153"/>
      <c r="B16" s="154"/>
      <c r="C16" s="155"/>
      <c r="D16" s="155"/>
      <c r="E16" s="155"/>
      <c r="F16" s="155"/>
      <c r="G16" s="155"/>
      <c r="H16" s="156"/>
      <c r="I16" s="7"/>
      <c r="J16" s="7"/>
    </row>
    <row r="17" spans="1:10" ht="24.75" customHeight="1" x14ac:dyDescent="0.2">
      <c r="A17" s="153"/>
      <c r="B17" s="154"/>
      <c r="C17" s="155"/>
      <c r="D17" s="155"/>
      <c r="E17" s="155"/>
      <c r="F17" s="155"/>
      <c r="G17" s="155"/>
      <c r="H17" s="156"/>
      <c r="I17" s="7"/>
      <c r="J17" s="7"/>
    </row>
    <row r="18" spans="1:10" ht="24.75" customHeight="1" x14ac:dyDescent="0.2">
      <c r="A18" s="153"/>
      <c r="B18" s="154"/>
      <c r="C18" s="155"/>
      <c r="D18" s="155"/>
      <c r="E18" s="155"/>
      <c r="F18" s="155"/>
      <c r="G18" s="155"/>
      <c r="H18" s="156"/>
      <c r="I18" s="7"/>
      <c r="J18" s="7"/>
    </row>
    <row r="19" spans="1:10" ht="24.75" customHeight="1" x14ac:dyDescent="0.2">
      <c r="A19" s="151"/>
      <c r="B19" s="7"/>
      <c r="C19" s="7"/>
      <c r="D19" s="7"/>
      <c r="E19" s="7"/>
      <c r="F19" s="7"/>
      <c r="G19" s="7"/>
      <c r="H19" s="152"/>
      <c r="I19" s="7"/>
      <c r="J19" s="7"/>
    </row>
    <row r="20" spans="1:10" ht="24.75" customHeight="1" x14ac:dyDescent="0.2">
      <c r="A20" s="169" t="str">
        <f>ORÇAMENTO!A22</f>
        <v>____________________________________________________</v>
      </c>
      <c r="B20" s="170"/>
      <c r="C20" s="170"/>
      <c r="D20" s="170"/>
      <c r="E20" s="170"/>
      <c r="F20" s="170"/>
      <c r="G20" s="170"/>
      <c r="H20" s="171"/>
      <c r="I20" s="7"/>
      <c r="J20" s="7"/>
    </row>
    <row r="21" spans="1:10" ht="24.75" customHeight="1" x14ac:dyDescent="0.2">
      <c r="A21" s="169" t="str">
        <f>ORÇAMENTO!A23</f>
        <v>Responsável Técnico:</v>
      </c>
      <c r="B21" s="170"/>
      <c r="C21" s="170"/>
      <c r="D21" s="170"/>
      <c r="E21" s="170"/>
      <c r="F21" s="170"/>
      <c r="G21" s="170"/>
      <c r="H21" s="171"/>
      <c r="I21" s="7"/>
      <c r="J21" s="7"/>
    </row>
    <row r="22" spans="1:10" ht="24.75" customHeight="1" x14ac:dyDescent="0.2">
      <c r="A22" s="188" t="str">
        <f>ORÇAMENTO!A24</f>
        <v>Engenheiro Eletricista</v>
      </c>
      <c r="B22" s="189"/>
      <c r="C22" s="189"/>
      <c r="D22" s="189"/>
      <c r="E22" s="189"/>
      <c r="F22" s="189"/>
      <c r="G22" s="189"/>
      <c r="H22" s="190"/>
      <c r="I22" s="7"/>
      <c r="J22" s="7"/>
    </row>
    <row r="23" spans="1:10" ht="24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</row>
  </sheetData>
  <mergeCells count="14">
    <mergeCell ref="B1:H1"/>
    <mergeCell ref="A2:H2"/>
    <mergeCell ref="A3:G3"/>
    <mergeCell ref="A14:A15"/>
    <mergeCell ref="A10:A11"/>
    <mergeCell ref="A20:H20"/>
    <mergeCell ref="A21:H21"/>
    <mergeCell ref="A22:H22"/>
    <mergeCell ref="A4:H4"/>
    <mergeCell ref="A5:H5"/>
    <mergeCell ref="A6:H6"/>
    <mergeCell ref="A8:H8"/>
    <mergeCell ref="B7:H7"/>
    <mergeCell ref="A12:A13"/>
  </mergeCells>
  <printOptions horizontalCentered="1"/>
  <pageMargins left="0.31496062992125984" right="0.51181102362204722" top="1.3779527559055118" bottom="0.39370078740157483" header="0.31496062992125984" footer="0.31496062992125984"/>
  <pageSetup paperSize="9" scale="75" orientation="landscape" r:id="rId1"/>
  <colBreaks count="1" manualBreakCount="1">
    <brk id="8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view="pageBreakPreview" zoomScaleNormal="100" zoomScaleSheetLayoutView="100" workbookViewId="0">
      <selection activeCell="D17" sqref="D17"/>
    </sheetView>
  </sheetViews>
  <sheetFormatPr defaultRowHeight="12.75" x14ac:dyDescent="0.2"/>
  <cols>
    <col min="1" max="2" width="14.140625" style="1" customWidth="1"/>
    <col min="3" max="3" width="60.140625" style="1" customWidth="1"/>
    <col min="4" max="4" width="9.7109375" style="3" bestFit="1" customWidth="1"/>
    <col min="5" max="5" width="13.85546875" style="3" bestFit="1" customWidth="1"/>
    <col min="6" max="6" width="17" style="3" bestFit="1" customWidth="1"/>
    <col min="7" max="7" width="14.42578125" style="3" bestFit="1" customWidth="1"/>
    <col min="8" max="8" width="15.5703125" style="2" customWidth="1"/>
    <col min="9" max="16" width="9.140625" style="2"/>
    <col min="17" max="16384" width="9.140625" style="3"/>
  </cols>
  <sheetData>
    <row r="1" spans="1:16" ht="91.5" customHeight="1" x14ac:dyDescent="0.2">
      <c r="A1" s="200"/>
      <c r="B1" s="201"/>
      <c r="C1" s="186"/>
      <c r="D1" s="186"/>
      <c r="E1" s="186"/>
      <c r="F1" s="186"/>
      <c r="G1" s="186"/>
      <c r="H1" s="6"/>
    </row>
    <row r="2" spans="1:16" x14ac:dyDescent="0.2">
      <c r="A2" s="178" t="s">
        <v>15</v>
      </c>
      <c r="B2" s="178"/>
      <c r="C2" s="178"/>
      <c r="D2" s="178"/>
      <c r="E2" s="178"/>
      <c r="F2" s="178"/>
      <c r="G2" s="178"/>
      <c r="H2" s="4"/>
    </row>
    <row r="3" spans="1:16" x14ac:dyDescent="0.2">
      <c r="A3" s="187" t="str">
        <f>ORÇAMENTO!A3</f>
        <v>OBRA: SUBSTITUIÇÃO DE LUMINÁRIAS DO ESTÁDIO JOÃO RIBEIRO DE CARVALHO</v>
      </c>
      <c r="B3" s="187"/>
      <c r="C3" s="187"/>
      <c r="D3" s="187"/>
      <c r="E3" s="187"/>
      <c r="F3" s="179" t="str">
        <f>ORÇAMENTO!H3</f>
        <v>DATA: 15/03/2022</v>
      </c>
      <c r="G3" s="179"/>
      <c r="P3" s="3"/>
    </row>
    <row r="4" spans="1:16" x14ac:dyDescent="0.2">
      <c r="A4" s="179" t="str">
        <f>ORÇAMENTO!A4</f>
        <v>LOCAL: TRAVESSA SANTOS DUMONT - CONCEIÇÃO DOS OUROS-MG</v>
      </c>
      <c r="B4" s="179"/>
      <c r="C4" s="179"/>
      <c r="D4" s="179"/>
      <c r="E4" s="179"/>
      <c r="F4" s="179"/>
      <c r="G4" s="179"/>
      <c r="P4" s="3"/>
    </row>
    <row r="5" spans="1:16" x14ac:dyDescent="0.2">
      <c r="A5" s="179" t="str">
        <f>ORÇAMENTO!A5</f>
        <v>REGIÃO/MÊS DE REF.: SETOP / SINAPI - 12/2021</v>
      </c>
      <c r="B5" s="179"/>
      <c r="C5" s="179"/>
      <c r="D5" s="179"/>
      <c r="E5" s="179"/>
      <c r="F5" s="179"/>
      <c r="G5" s="179"/>
      <c r="P5" s="3"/>
    </row>
    <row r="6" spans="1:16" ht="13.5" customHeight="1" x14ac:dyDescent="0.2">
      <c r="A6" s="180" t="str">
        <f>ORÇAMENTO!A6</f>
        <v>PRAZO DE EXECUÇÃO: 01 MÊS</v>
      </c>
      <c r="B6" s="180"/>
      <c r="C6" s="180"/>
      <c r="D6" s="180"/>
      <c r="E6" s="180"/>
      <c r="F6" s="180"/>
      <c r="G6" s="180"/>
      <c r="P6" s="3"/>
    </row>
    <row r="7" spans="1:16" customFormat="1" x14ac:dyDescent="0.2">
      <c r="A7" s="60" t="str">
        <f>ORÇAMENTO!A7</f>
        <v>VALOR ESTIMADO DA OBRA:</v>
      </c>
      <c r="B7" s="61"/>
      <c r="C7" s="184">
        <f>ORÇAMENTO!D7</f>
        <v>95854.23</v>
      </c>
      <c r="D7" s="184"/>
      <c r="E7" s="184"/>
      <c r="F7" s="184"/>
      <c r="G7" s="184"/>
      <c r="H7" s="59"/>
      <c r="I7" s="59"/>
    </row>
    <row r="8" spans="1:16" x14ac:dyDescent="0.2">
      <c r="A8" s="199"/>
      <c r="B8" s="199"/>
      <c r="C8" s="199"/>
      <c r="D8" s="199"/>
      <c r="E8" s="199"/>
      <c r="F8" s="199"/>
      <c r="G8" s="199"/>
    </row>
    <row r="9" spans="1:16" customFormat="1" ht="24.75" customHeight="1" x14ac:dyDescent="0.2">
      <c r="A9" s="23" t="s">
        <v>31</v>
      </c>
      <c r="B9" s="23" t="s">
        <v>27</v>
      </c>
      <c r="C9" s="111" t="s">
        <v>81</v>
      </c>
      <c r="D9" s="23" t="s">
        <v>47</v>
      </c>
      <c r="E9" s="24"/>
      <c r="F9" s="25" t="s">
        <v>31</v>
      </c>
      <c r="G9" s="25">
        <f>SUM(G11:G14)</f>
        <v>1562.4616666666664</v>
      </c>
      <c r="H9" s="7"/>
      <c r="I9" s="7"/>
    </row>
    <row r="10" spans="1:16" s="63" customFormat="1" ht="24" customHeight="1" x14ac:dyDescent="0.2">
      <c r="A10" s="118" t="s">
        <v>28</v>
      </c>
      <c r="B10" s="119" t="s">
        <v>2</v>
      </c>
      <c r="C10" s="120" t="s">
        <v>1</v>
      </c>
      <c r="D10" s="118" t="s">
        <v>26</v>
      </c>
      <c r="E10" s="118" t="s">
        <v>34</v>
      </c>
      <c r="F10" s="118" t="s">
        <v>29</v>
      </c>
      <c r="G10" s="118" t="s">
        <v>35</v>
      </c>
    </row>
    <row r="11" spans="1:16" s="63" customFormat="1" ht="24" customHeight="1" x14ac:dyDescent="0.2">
      <c r="A11" s="116" t="s">
        <v>49</v>
      </c>
      <c r="B11" s="112" t="s">
        <v>50</v>
      </c>
      <c r="C11" s="114" t="str">
        <f>'COTAÇÃO '!A9</f>
        <v>LUMINÁRIA LED, ILUMINAÇÃO ESPORTIVA 200 WATTS</v>
      </c>
      <c r="D11" s="112" t="s">
        <v>66</v>
      </c>
      <c r="E11" s="115">
        <v>1</v>
      </c>
      <c r="F11" s="115">
        <f>'COTAÇÃO '!E9</f>
        <v>1407.6766666666665</v>
      </c>
      <c r="G11" s="117">
        <f t="shared" ref="G11" si="0">E11*F11</f>
        <v>1407.6766666666665</v>
      </c>
    </row>
    <row r="12" spans="1:16" s="63" customFormat="1" ht="51" x14ac:dyDescent="0.2">
      <c r="A12" s="116" t="s">
        <v>51</v>
      </c>
      <c r="B12" s="112">
        <v>91467</v>
      </c>
      <c r="C12" s="114" t="s">
        <v>54</v>
      </c>
      <c r="D12" s="112" t="s">
        <v>67</v>
      </c>
      <c r="E12" s="115">
        <v>1</v>
      </c>
      <c r="F12" s="115">
        <v>140.6</v>
      </c>
      <c r="G12" s="117">
        <f t="shared" ref="G12:G14" si="1">E12*F12</f>
        <v>140.6</v>
      </c>
    </row>
    <row r="13" spans="1:16" s="63" customFormat="1" ht="24" customHeight="1" x14ac:dyDescent="0.2">
      <c r="A13" s="116" t="s">
        <v>51</v>
      </c>
      <c r="B13" s="112" t="s">
        <v>59</v>
      </c>
      <c r="C13" s="113" t="s">
        <v>52</v>
      </c>
      <c r="D13" s="112" t="s">
        <v>30</v>
      </c>
      <c r="E13" s="115">
        <v>0.5</v>
      </c>
      <c r="F13" s="115">
        <v>15.95</v>
      </c>
      <c r="G13" s="117">
        <f t="shared" si="1"/>
        <v>7.9749999999999996</v>
      </c>
    </row>
    <row r="14" spans="1:16" s="63" customFormat="1" ht="24" customHeight="1" x14ac:dyDescent="0.2">
      <c r="A14" s="116" t="s">
        <v>51</v>
      </c>
      <c r="B14" s="112" t="s">
        <v>60</v>
      </c>
      <c r="C14" s="113" t="s">
        <v>53</v>
      </c>
      <c r="D14" s="112" t="s">
        <v>30</v>
      </c>
      <c r="E14" s="115">
        <v>0.3</v>
      </c>
      <c r="F14" s="115">
        <v>20.7</v>
      </c>
      <c r="G14" s="117">
        <f t="shared" si="1"/>
        <v>6.21</v>
      </c>
    </row>
    <row r="15" spans="1:16" x14ac:dyDescent="0.2">
      <c r="A15" s="64"/>
      <c r="B15" s="65"/>
      <c r="C15" s="66"/>
      <c r="D15" s="67"/>
      <c r="E15" s="68"/>
      <c r="F15" s="69"/>
      <c r="G15" s="70"/>
    </row>
    <row r="16" spans="1:16" x14ac:dyDescent="0.2">
      <c r="A16" s="64"/>
      <c r="B16" s="65"/>
      <c r="C16" s="66"/>
      <c r="D16" s="67"/>
      <c r="E16" s="68"/>
      <c r="F16" s="69"/>
      <c r="G16" s="70"/>
    </row>
    <row r="17" spans="1:7" x14ac:dyDescent="0.2">
      <c r="A17" s="64"/>
      <c r="B17" s="65"/>
      <c r="C17" s="66"/>
      <c r="D17" s="146"/>
      <c r="E17" s="68"/>
      <c r="F17" s="69"/>
      <c r="G17" s="70"/>
    </row>
    <row r="18" spans="1:7" x14ac:dyDescent="0.2">
      <c r="A18" s="64"/>
      <c r="B18" s="65"/>
      <c r="C18" s="66"/>
      <c r="D18" s="146"/>
      <c r="E18" s="68"/>
      <c r="F18" s="69"/>
      <c r="G18" s="70"/>
    </row>
    <row r="19" spans="1:7" x14ac:dyDescent="0.2">
      <c r="A19" s="64"/>
      <c r="B19" s="65"/>
      <c r="C19" s="66"/>
      <c r="D19" s="146"/>
      <c r="E19" s="68"/>
      <c r="F19" s="69"/>
      <c r="G19" s="70"/>
    </row>
    <row r="20" spans="1:7" x14ac:dyDescent="0.2">
      <c r="A20" s="64"/>
      <c r="B20" s="65"/>
      <c r="C20" s="66"/>
      <c r="D20" s="67"/>
      <c r="E20" s="68"/>
      <c r="F20" s="69"/>
      <c r="G20" s="70"/>
    </row>
    <row r="21" spans="1:7" x14ac:dyDescent="0.2">
      <c r="A21" s="202" t="str">
        <f>ORÇAMENTO!A22</f>
        <v>____________________________________________________</v>
      </c>
      <c r="B21" s="203"/>
      <c r="C21" s="203"/>
      <c r="D21" s="203"/>
      <c r="E21" s="203"/>
      <c r="F21" s="203"/>
      <c r="G21" s="204"/>
    </row>
    <row r="22" spans="1:7" x14ac:dyDescent="0.2">
      <c r="A22" s="169" t="str">
        <f>ORÇAMENTO!A23</f>
        <v>Responsável Técnico:</v>
      </c>
      <c r="B22" s="170"/>
      <c r="C22" s="170"/>
      <c r="D22" s="170"/>
      <c r="E22" s="170"/>
      <c r="F22" s="170"/>
      <c r="G22" s="171"/>
    </row>
    <row r="23" spans="1:7" x14ac:dyDescent="0.2">
      <c r="A23" s="172" t="str">
        <f>ORÇAMENTO!A24</f>
        <v>Engenheiro Eletricista</v>
      </c>
      <c r="B23" s="173"/>
      <c r="C23" s="173"/>
      <c r="D23" s="173"/>
      <c r="E23" s="173"/>
      <c r="F23" s="173"/>
      <c r="G23" s="174"/>
    </row>
    <row r="24" spans="1:7" x14ac:dyDescent="0.2">
      <c r="A24" s="172"/>
      <c r="B24" s="173"/>
      <c r="C24" s="173"/>
      <c r="D24" s="173"/>
      <c r="E24" s="173"/>
      <c r="F24" s="173"/>
      <c r="G24" s="174"/>
    </row>
    <row r="25" spans="1:7" x14ac:dyDescent="0.2">
      <c r="A25" s="188"/>
      <c r="B25" s="189"/>
      <c r="C25" s="189"/>
      <c r="D25" s="189"/>
      <c r="E25" s="189"/>
      <c r="F25" s="189"/>
      <c r="G25" s="190"/>
    </row>
    <row r="26" spans="1:7" x14ac:dyDescent="0.2">
      <c r="A26"/>
      <c r="B26"/>
      <c r="C26"/>
      <c r="D26"/>
      <c r="E26"/>
      <c r="F26"/>
      <c r="G26"/>
    </row>
    <row r="27" spans="1:7" x14ac:dyDescent="0.2">
      <c r="A27"/>
      <c r="B27"/>
      <c r="C27"/>
      <c r="D27"/>
      <c r="E27"/>
      <c r="F27"/>
      <c r="G27"/>
    </row>
    <row r="28" spans="1:7" x14ac:dyDescent="0.2">
      <c r="A28"/>
      <c r="B28"/>
      <c r="C28"/>
      <c r="D28"/>
      <c r="E28"/>
      <c r="F28"/>
      <c r="G28"/>
    </row>
  </sheetData>
  <mergeCells count="15">
    <mergeCell ref="A22:G22"/>
    <mergeCell ref="A24:G24"/>
    <mergeCell ref="A25:G25"/>
    <mergeCell ref="A23:G23"/>
    <mergeCell ref="A21:G21"/>
    <mergeCell ref="A8:G8"/>
    <mergeCell ref="A5:G5"/>
    <mergeCell ref="A6:G6"/>
    <mergeCell ref="C7:G7"/>
    <mergeCell ref="C1:G1"/>
    <mergeCell ref="A2:G2"/>
    <mergeCell ref="A3:E3"/>
    <mergeCell ref="F3:G3"/>
    <mergeCell ref="A4:G4"/>
    <mergeCell ref="A1:B1"/>
  </mergeCells>
  <printOptions horizontalCentered="1"/>
  <pageMargins left="0.51181102362204722" right="0.51181102362204722" top="0.78740157480314965" bottom="0.39370078740157483" header="0" footer="0"/>
  <pageSetup paperSize="9" scale="8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showGridLines="0" view="pageBreakPreview" zoomScaleNormal="100" zoomScaleSheetLayoutView="100" workbookViewId="0">
      <selection activeCell="C13" sqref="C13"/>
    </sheetView>
  </sheetViews>
  <sheetFormatPr defaultRowHeight="15" x14ac:dyDescent="0.2"/>
  <cols>
    <col min="1" max="1" width="54.7109375" style="5" customWidth="1"/>
    <col min="2" max="2" width="25.5703125" style="5" customWidth="1"/>
    <col min="3" max="3" width="34.140625" style="5" bestFit="1" customWidth="1"/>
    <col min="4" max="4" width="20.85546875" style="5" bestFit="1" customWidth="1"/>
    <col min="5" max="5" width="16.42578125" style="75" bestFit="1" customWidth="1"/>
    <col min="6" max="16384" width="9.140625" style="5"/>
  </cols>
  <sheetData>
    <row r="1" spans="1:8" ht="93" customHeight="1" thickBot="1" x14ac:dyDescent="0.25">
      <c r="A1" s="110"/>
      <c r="B1" s="109"/>
      <c r="C1" s="109"/>
      <c r="D1" s="109"/>
      <c r="E1" s="108"/>
      <c r="F1" s="107"/>
      <c r="G1" s="107"/>
      <c r="H1" s="107"/>
    </row>
    <row r="2" spans="1:8" ht="15.75" thickBot="1" x14ac:dyDescent="0.25">
      <c r="A2" s="211" t="s">
        <v>58</v>
      </c>
      <c r="B2" s="212"/>
      <c r="C2" s="212"/>
      <c r="D2" s="212"/>
      <c r="E2" s="213"/>
      <c r="F2" s="100"/>
      <c r="G2" s="100"/>
      <c r="H2" s="100"/>
    </row>
    <row r="3" spans="1:8" ht="15.75" thickBot="1" x14ac:dyDescent="0.25">
      <c r="A3" s="106" t="str">
        <f>ORÇAMENTO!A3</f>
        <v>OBRA: SUBSTITUIÇÃO DE LUMINÁRIAS DO ESTÁDIO JOÃO RIBEIRO DE CARVALHO</v>
      </c>
      <c r="B3" s="105"/>
      <c r="C3" s="104"/>
      <c r="D3" s="103" t="str">
        <f>ORÇAMENTO!H3</f>
        <v>DATA: 15/03/2022</v>
      </c>
      <c r="E3" s="102"/>
      <c r="F3" s="101"/>
      <c r="H3" s="100"/>
    </row>
    <row r="4" spans="1:8" ht="15.75" thickBot="1" x14ac:dyDescent="0.25">
      <c r="A4" s="99" t="str">
        <f>ORÇAMENTO!A4</f>
        <v>LOCAL: TRAVESSA SANTOS DUMONT - CONCEIÇÃO DOS OUROS-MG</v>
      </c>
      <c r="B4" s="95"/>
      <c r="C4" s="94"/>
      <c r="D4" s="98"/>
      <c r="E4" s="83"/>
      <c r="F4" s="100"/>
      <c r="G4" s="100"/>
      <c r="H4" s="100"/>
    </row>
    <row r="5" spans="1:8" ht="15.75" thickBot="1" x14ac:dyDescent="0.25">
      <c r="A5" s="99" t="str">
        <f>ORÇAMENTO!A5</f>
        <v>REGIÃO/MÊS DE REF.: SETOP / SINAPI - 12/2021</v>
      </c>
      <c r="B5" s="95"/>
      <c r="C5" s="94"/>
      <c r="D5" s="98"/>
      <c r="E5" s="97"/>
    </row>
    <row r="6" spans="1:8" ht="15.75" thickBot="1" x14ac:dyDescent="0.25">
      <c r="A6" s="96" t="str">
        <f>ORÇAMENTO!A6</f>
        <v>PRAZO DE EXECUÇÃO: 01 MÊS</v>
      </c>
      <c r="B6" s="95"/>
      <c r="C6" s="94"/>
      <c r="D6" s="93"/>
      <c r="E6" s="92"/>
    </row>
    <row r="7" spans="1:8" x14ac:dyDescent="0.2">
      <c r="A7" s="214" t="s">
        <v>1</v>
      </c>
      <c r="B7" s="208" t="s">
        <v>57</v>
      </c>
      <c r="C7" s="209"/>
      <c r="D7" s="210"/>
      <c r="E7" s="91" t="s">
        <v>56</v>
      </c>
    </row>
    <row r="8" spans="1:8" s="88" customFormat="1" ht="15.75" x14ac:dyDescent="0.2">
      <c r="A8" s="215"/>
      <c r="B8" s="90" t="s">
        <v>69</v>
      </c>
      <c r="C8" s="90" t="s">
        <v>70</v>
      </c>
      <c r="D8" s="90" t="s">
        <v>71</v>
      </c>
      <c r="E8" s="89" t="s">
        <v>55</v>
      </c>
    </row>
    <row r="9" spans="1:8" x14ac:dyDescent="0.2">
      <c r="A9" s="87" t="s">
        <v>80</v>
      </c>
      <c r="B9" s="86">
        <v>1683.5</v>
      </c>
      <c r="C9" s="86">
        <v>1352.83</v>
      </c>
      <c r="D9" s="86">
        <v>1186.7</v>
      </c>
      <c r="E9" s="85">
        <f>SUM(B9:D9)/3</f>
        <v>1407.6766666666665</v>
      </c>
    </row>
    <row r="10" spans="1:8" x14ac:dyDescent="0.2">
      <c r="A10" s="84"/>
      <c r="E10" s="83"/>
    </row>
    <row r="11" spans="1:8" s="74" customFormat="1" ht="12.75" x14ac:dyDescent="0.2">
      <c r="A11" s="81"/>
      <c r="B11" s="73"/>
      <c r="C11" s="73"/>
      <c r="E11" s="82"/>
    </row>
    <row r="12" spans="1:8" s="74" customFormat="1" ht="12.75" x14ac:dyDescent="0.2">
      <c r="A12" s="147"/>
      <c r="B12" s="73"/>
      <c r="C12" s="73"/>
      <c r="E12" s="82"/>
    </row>
    <row r="13" spans="1:8" s="74" customFormat="1" ht="12.75" x14ac:dyDescent="0.2">
      <c r="A13" s="147"/>
      <c r="B13" s="73"/>
      <c r="C13" s="73"/>
      <c r="E13" s="82"/>
    </row>
    <row r="14" spans="1:8" s="74" customFormat="1" ht="12.75" x14ac:dyDescent="0.2">
      <c r="A14" s="81"/>
      <c r="B14" s="73"/>
      <c r="C14" s="73"/>
      <c r="E14" s="82"/>
    </row>
    <row r="15" spans="1:8" s="74" customFormat="1" ht="12.75" x14ac:dyDescent="0.2">
      <c r="A15" s="216" t="str">
        <f>ORÇAMENTO!A22</f>
        <v>____________________________________________________</v>
      </c>
      <c r="B15" s="217"/>
      <c r="C15" s="217"/>
      <c r="D15" s="217"/>
      <c r="E15" s="218"/>
    </row>
    <row r="16" spans="1:8" s="74" customFormat="1" ht="12.75" x14ac:dyDescent="0.2">
      <c r="A16" s="216" t="str">
        <f>ORÇAMENTO!A23</f>
        <v>Responsável Técnico:</v>
      </c>
      <c r="B16" s="217"/>
      <c r="C16" s="217"/>
      <c r="D16" s="217"/>
      <c r="E16" s="218"/>
    </row>
    <row r="17" spans="1:5" s="74" customFormat="1" ht="12.75" x14ac:dyDescent="0.2">
      <c r="A17" s="205" t="str">
        <f>ORÇAMENTO!A24</f>
        <v>Engenheiro Eletricista</v>
      </c>
      <c r="B17" s="206"/>
      <c r="C17" s="206"/>
      <c r="D17" s="206"/>
      <c r="E17" s="207"/>
    </row>
    <row r="18" spans="1:5" s="74" customFormat="1" ht="12.75" x14ac:dyDescent="0.2">
      <c r="A18" s="81"/>
      <c r="B18" s="73"/>
      <c r="C18" s="73"/>
      <c r="E18" s="80"/>
    </row>
    <row r="19" spans="1:5" s="74" customFormat="1" ht="13.5" thickBot="1" x14ac:dyDescent="0.25">
      <c r="A19" s="79"/>
      <c r="B19" s="78"/>
      <c r="C19" s="78"/>
      <c r="D19" s="77"/>
      <c r="E19" s="76"/>
    </row>
    <row r="20" spans="1:5" s="74" customFormat="1" ht="12.75" x14ac:dyDescent="0.2">
      <c r="A20" s="73"/>
      <c r="B20" s="73"/>
      <c r="C20" s="73"/>
    </row>
  </sheetData>
  <mergeCells count="6">
    <mergeCell ref="A17:E17"/>
    <mergeCell ref="B7:D7"/>
    <mergeCell ref="A2:E2"/>
    <mergeCell ref="A7:A8"/>
    <mergeCell ref="A15:E15"/>
    <mergeCell ref="A16:E16"/>
  </mergeCells>
  <printOptions horizontalCentered="1"/>
  <pageMargins left="0.51181102362204722" right="0.51181102362204722" top="1.1811023622047245" bottom="0.78740157480314965" header="0.31496062992125984" footer="0.31496062992125984"/>
  <pageSetup paperSize="9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view="pageBreakPreview" zoomScale="90" zoomScaleNormal="10" zoomScaleSheetLayoutView="90" workbookViewId="0">
      <pane ySplit="8" topLeftCell="A9" activePane="bottomLeft" state="frozen"/>
      <selection pane="bottomLeft" activeCell="K22" sqref="K22"/>
    </sheetView>
  </sheetViews>
  <sheetFormatPr defaultRowHeight="15" x14ac:dyDescent="0.25"/>
  <cols>
    <col min="1" max="1" width="9.140625" style="28"/>
    <col min="2" max="2" width="11" style="28" customWidth="1"/>
    <col min="3" max="3" width="11.7109375" style="28" customWidth="1"/>
    <col min="4" max="4" width="8.140625" style="28" customWidth="1"/>
    <col min="5" max="5" width="9.5703125" style="28" bestFit="1" customWidth="1"/>
    <col min="6" max="12" width="9.140625" style="28"/>
    <col min="13" max="13" width="16.140625" style="28" bestFit="1" customWidth="1"/>
    <col min="14" max="16384" width="9.140625" style="28"/>
  </cols>
  <sheetData>
    <row r="1" spans="1:13" ht="93" customHeight="1" x14ac:dyDescent="0.25">
      <c r="A1" s="219"/>
      <c r="B1" s="220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</row>
    <row r="2" spans="1:13" x14ac:dyDescent="0.25">
      <c r="A2" s="222" t="s">
        <v>40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</row>
    <row r="3" spans="1:13" x14ac:dyDescent="0.25">
      <c r="A3" s="226" t="str">
        <f>ORÇAMENTO!A3</f>
        <v>OBRA: SUBSTITUIÇÃO DE LUMINÁRIAS DO ESTÁDIO JOÃO RIBEIRO DE CARVALHO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9" t="str">
        <f>ORÇAMENTO!H3</f>
        <v>DATA: 15/03/2022</v>
      </c>
      <c r="M3" s="230"/>
    </row>
    <row r="4" spans="1:13" x14ac:dyDescent="0.25">
      <c r="A4" s="231" t="str">
        <f>ORÇAMENTO!A4</f>
        <v>LOCAL: TRAVESSA SANTOS DUMONT - CONCEIÇÃO DOS OUROS-MG</v>
      </c>
      <c r="B4" s="231"/>
      <c r="C4" s="231"/>
      <c r="D4" s="231"/>
      <c r="E4" s="231"/>
      <c r="F4" s="231"/>
      <c r="G4" s="231"/>
      <c r="H4" s="231"/>
      <c r="I4" s="231"/>
      <c r="J4" s="178" t="s">
        <v>13</v>
      </c>
      <c r="K4" s="178"/>
      <c r="L4" s="178"/>
      <c r="M4" s="178"/>
    </row>
    <row r="5" spans="1:13" x14ac:dyDescent="0.25">
      <c r="A5" s="231" t="str">
        <f>ORÇAMENTO!A5</f>
        <v>REGIÃO/MÊS DE REF.: SETOP / SINAPI - 12/2021</v>
      </c>
      <c r="B5" s="231"/>
      <c r="C5" s="231"/>
      <c r="D5" s="231"/>
      <c r="E5" s="231"/>
      <c r="F5" s="231"/>
      <c r="G5" s="231"/>
      <c r="H5" s="231"/>
      <c r="I5" s="231"/>
      <c r="J5" s="178" t="s">
        <v>5</v>
      </c>
      <c r="K5" s="179" t="s">
        <v>3</v>
      </c>
      <c r="L5" s="26" t="s">
        <v>14</v>
      </c>
      <c r="M5" s="27" t="s">
        <v>4</v>
      </c>
    </row>
    <row r="6" spans="1:13" ht="15" customHeight="1" x14ac:dyDescent="0.25">
      <c r="A6" s="232" t="str">
        <f>ORÇAMENTO!A6</f>
        <v>PRAZO DE EXECUÇÃO: 01 MÊS</v>
      </c>
      <c r="B6" s="233"/>
      <c r="C6" s="233"/>
      <c r="D6" s="233"/>
      <c r="E6" s="233"/>
      <c r="F6" s="233"/>
      <c r="G6" s="233"/>
      <c r="H6" s="233"/>
      <c r="I6" s="233"/>
      <c r="J6" s="178"/>
      <c r="K6" s="179"/>
      <c r="L6" s="26" t="s">
        <v>12</v>
      </c>
      <c r="M6" s="22">
        <f>ORÇAMENTO!I6</f>
        <v>0.25</v>
      </c>
    </row>
    <row r="7" spans="1:13" customFormat="1" ht="12.75" x14ac:dyDescent="0.2">
      <c r="A7" s="56" t="str">
        <f>ORÇAMENTO!A7</f>
        <v>VALOR ESTIMADO DA OBRA:</v>
      </c>
      <c r="B7" s="57"/>
      <c r="C7" s="57"/>
      <c r="D7" s="184">
        <f>ORÇAMENTO!D7</f>
        <v>95854.23</v>
      </c>
      <c r="E7" s="184"/>
      <c r="F7" s="184"/>
      <c r="G7" s="184"/>
      <c r="H7" s="184"/>
      <c r="I7" s="184"/>
      <c r="J7" s="184"/>
      <c r="K7" s="184"/>
      <c r="L7" s="184"/>
      <c r="M7" s="184"/>
    </row>
    <row r="8" spans="1:13" customFormat="1" ht="12.75" x14ac:dyDescent="0.2">
      <c r="A8" s="227"/>
      <c r="B8" s="227"/>
      <c r="C8" s="227"/>
      <c r="D8" s="227"/>
      <c r="E8" s="227"/>
      <c r="F8" s="227"/>
      <c r="G8" s="227"/>
      <c r="H8" s="227"/>
      <c r="I8" s="227"/>
      <c r="J8" s="227"/>
      <c r="K8" s="227"/>
      <c r="L8" s="227"/>
      <c r="M8" s="227"/>
    </row>
    <row r="9" spans="1:13" ht="18.75" x14ac:dyDescent="0.3">
      <c r="A9" s="43" t="s">
        <v>39</v>
      </c>
      <c r="B9" s="42"/>
      <c r="C9" s="42" t="s">
        <v>38</v>
      </c>
      <c r="D9" s="38"/>
      <c r="E9" s="38"/>
      <c r="F9" s="38"/>
      <c r="G9" s="38"/>
      <c r="H9" s="38"/>
      <c r="I9" s="38"/>
      <c r="J9" s="38"/>
      <c r="K9" s="38"/>
      <c r="L9" s="38"/>
      <c r="M9" s="38"/>
    </row>
    <row r="11" spans="1:13" x14ac:dyDescent="0.25">
      <c r="A11" s="39" t="str">
        <f>ORÇAMENTO!A10</f>
        <v>1.0</v>
      </c>
      <c r="B11" s="38"/>
      <c r="C11" s="223" t="str">
        <f>ORÇAMENTO!B10</f>
        <v>SERVIÇOS PRELIMINARES</v>
      </c>
      <c r="D11" s="223"/>
      <c r="E11" s="223"/>
      <c r="F11" s="223"/>
      <c r="G11" s="223"/>
      <c r="H11" s="223"/>
      <c r="I11" s="223"/>
      <c r="J11" s="223"/>
      <c r="K11" s="223"/>
      <c r="L11" s="223"/>
      <c r="M11" s="223"/>
    </row>
    <row r="12" spans="1:13" x14ac:dyDescent="0.25">
      <c r="A12" s="40"/>
    </row>
    <row r="13" spans="1:13" ht="45" customHeight="1" x14ac:dyDescent="0.25">
      <c r="A13" s="41" t="str">
        <f>ORÇAMENTO!A11</f>
        <v>1.1</v>
      </c>
      <c r="B13" s="37"/>
      <c r="C13" s="224" t="str">
        <f>ORÇAMENTO!D11</f>
        <v>FORNECIMENTO E COLOCAÇÃO DE PLACA DE OBRA EM CHAPA GALVANIZADA (3,00 X 1,50 M) - EM CHAPA GALVANIZADA 0,26 AFIXADAS COM REBITES 540 E PARAFUSOS 3/8, EM ESTRUTURA METÁLICA VIGA U 2" ENRIJECIDA COM METALON 20 X 20, SUPORTE EM EUCALIPTO AUTOCLAVADO PINTADAS</v>
      </c>
      <c r="D13" s="225"/>
      <c r="E13" s="225"/>
      <c r="F13" s="225"/>
      <c r="G13" s="225"/>
      <c r="H13" s="225"/>
      <c r="I13" s="225"/>
      <c r="J13" s="225"/>
      <c r="K13" s="225"/>
      <c r="L13" s="225"/>
      <c r="M13" s="225"/>
    </row>
    <row r="14" spans="1:13" x14ac:dyDescent="0.25">
      <c r="A14" s="40"/>
    </row>
    <row r="15" spans="1:13" x14ac:dyDescent="0.25">
      <c r="A15" s="40"/>
      <c r="B15" s="32" t="s">
        <v>37</v>
      </c>
      <c r="D15" s="31"/>
      <c r="E15" s="142"/>
      <c r="F15" s="29"/>
      <c r="G15" s="30"/>
      <c r="H15" s="228"/>
      <c r="I15" s="228"/>
      <c r="J15" s="36"/>
      <c r="K15" s="36"/>
      <c r="L15" s="34" t="s">
        <v>36</v>
      </c>
      <c r="M15" s="33">
        <v>1</v>
      </c>
    </row>
    <row r="16" spans="1:13" x14ac:dyDescent="0.25">
      <c r="A16" s="40"/>
      <c r="E16" s="35"/>
      <c r="G16" s="35"/>
    </row>
    <row r="18" spans="1:13" customFormat="1" x14ac:dyDescent="0.25">
      <c r="A18" s="49" t="str">
        <f>ORÇAMENTO!A13</f>
        <v>2.0</v>
      </c>
      <c r="B18" s="50"/>
      <c r="C18" s="234" t="str">
        <f>ORÇAMENTO!B13</f>
        <v>INSTALAÇÃO ELÉTRICA</v>
      </c>
      <c r="D18" s="234"/>
      <c r="E18" s="234"/>
      <c r="F18" s="234"/>
      <c r="G18" s="234"/>
      <c r="H18" s="234"/>
      <c r="I18" s="234"/>
      <c r="J18" s="234"/>
      <c r="K18" s="234"/>
      <c r="L18" s="234"/>
      <c r="M18" s="235"/>
    </row>
    <row r="19" spans="1:13" customFormat="1" x14ac:dyDescent="0.25">
      <c r="A19" s="53"/>
      <c r="B19" s="47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2"/>
    </row>
    <row r="20" spans="1:13" customFormat="1" x14ac:dyDescent="0.25">
      <c r="A20" s="46"/>
      <c r="B20" s="48" t="s">
        <v>77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2"/>
    </row>
    <row r="21" spans="1:13" customFormat="1" x14ac:dyDescent="0.25">
      <c r="A21" s="53"/>
      <c r="B21" s="47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2"/>
    </row>
    <row r="22" spans="1:13" x14ac:dyDescent="0.25">
      <c r="B22" s="32" t="s">
        <v>78</v>
      </c>
      <c r="D22" s="31"/>
      <c r="E22" s="142"/>
      <c r="F22" s="44"/>
      <c r="H22" s="228"/>
      <c r="I22" s="228"/>
      <c r="J22" s="36"/>
      <c r="K22" s="36"/>
      <c r="L22" s="34" t="s">
        <v>36</v>
      </c>
      <c r="M22" s="33">
        <v>48</v>
      </c>
    </row>
    <row r="23" spans="1:13" x14ac:dyDescent="0.25">
      <c r="E23" s="35"/>
      <c r="G23" s="35"/>
    </row>
    <row r="24" spans="1:13" x14ac:dyDescent="0.25">
      <c r="B24" s="45"/>
      <c r="E24" s="35"/>
      <c r="G24" s="35"/>
      <c r="I24" s="35"/>
    </row>
    <row r="25" spans="1:13" x14ac:dyDescent="0.25">
      <c r="B25" s="45"/>
      <c r="E25" s="35"/>
      <c r="G25" s="35"/>
      <c r="I25" s="35"/>
    </row>
    <row r="26" spans="1:13" x14ac:dyDescent="0.25">
      <c r="E26" s="35"/>
      <c r="G26" s="35"/>
    </row>
    <row r="28" spans="1:13" x14ac:dyDescent="0.25">
      <c r="B28" s="32"/>
      <c r="D28" s="31"/>
      <c r="E28" s="30"/>
      <c r="F28" s="29"/>
    </row>
  </sheetData>
  <mergeCells count="18">
    <mergeCell ref="H22:I22"/>
    <mergeCell ref="L3:M3"/>
    <mergeCell ref="A4:I4"/>
    <mergeCell ref="A5:I5"/>
    <mergeCell ref="A6:I6"/>
    <mergeCell ref="J4:M4"/>
    <mergeCell ref="J5:J6"/>
    <mergeCell ref="K5:K6"/>
    <mergeCell ref="H15:I15"/>
    <mergeCell ref="C18:M18"/>
    <mergeCell ref="A1:B1"/>
    <mergeCell ref="C1:M1"/>
    <mergeCell ref="A2:M2"/>
    <mergeCell ref="C11:M11"/>
    <mergeCell ref="C13:M13"/>
    <mergeCell ref="A3:K3"/>
    <mergeCell ref="D7:M7"/>
    <mergeCell ref="A8:M8"/>
  </mergeCells>
  <phoneticPr fontId="23" type="noConversion"/>
  <pageMargins left="0.51181102362204722" right="0.51181102362204722" top="0.78740157480314965" bottom="0.78740157480314965" header="0.31496062992125984" footer="0.31496062992125984"/>
  <pageSetup paperSize="9" orientation="landscape" horizontalDpi="4294967292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5</vt:i4>
      </vt:variant>
    </vt:vector>
  </HeadingPairs>
  <TitlesOfParts>
    <vt:vector size="10" baseType="lpstr">
      <vt:lpstr>ORÇAMENTO</vt:lpstr>
      <vt:lpstr>CRONOGRAMA</vt:lpstr>
      <vt:lpstr>COMPOSIÇÕES </vt:lpstr>
      <vt:lpstr>COTAÇÃO </vt:lpstr>
      <vt:lpstr>MEMORIAL DE CÁLCULO</vt:lpstr>
      <vt:lpstr>'COMPOSIÇÕES '!Area_de_impressao</vt:lpstr>
      <vt:lpstr>'COTAÇÃO '!Area_de_impressao</vt:lpstr>
      <vt:lpstr>CRONOGRAMA!Area_de_impressao</vt:lpstr>
      <vt:lpstr>'MEMORIAL DE CÁLCULO'!Area_de_impressao</vt:lpstr>
      <vt:lpstr>ORÇAMENTO!Area_de_impressao</vt:lpstr>
    </vt:vector>
  </TitlesOfParts>
  <Company>EMPRESARIAL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cp:lastPrinted>2022-05-02T13:34:59Z</cp:lastPrinted>
  <dcterms:created xsi:type="dcterms:W3CDTF">2010-03-02T12:32:19Z</dcterms:created>
  <dcterms:modified xsi:type="dcterms:W3CDTF">2022-06-10T14:25:26Z</dcterms:modified>
</cp:coreProperties>
</file>