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20" windowWidth="20730" windowHeight="11760"/>
  </bookViews>
  <sheets>
    <sheet name="PLANILHA" sheetId="4" r:id="rId1"/>
    <sheet name="MEMÓRIA DE CÁLCULO" sheetId="2" state="hidden" r:id="rId2"/>
  </sheets>
  <definedNames>
    <definedName name="_xlnm.Print_Area" localSheetId="0">PLANILHA!$A$1:$I$160</definedName>
  </definedNames>
  <calcPr calcId="1257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29" i="4"/>
  <c r="I19"/>
  <c r="G19"/>
  <c r="H14" l="1"/>
  <c r="I14" s="1"/>
  <c r="H13"/>
  <c r="I13" s="1"/>
  <c r="A75" i="2" l="1"/>
  <c r="A76"/>
  <c r="A77"/>
  <c r="F84" i="4"/>
  <c r="B75" i="2"/>
  <c r="D75"/>
  <c r="C75"/>
  <c r="H84" i="4"/>
  <c r="I84" l="1"/>
  <c r="F22"/>
  <c r="F20"/>
  <c r="F18"/>
  <c r="F17"/>
  <c r="C9" i="2" l="1"/>
  <c r="B9"/>
  <c r="H18" i="4"/>
  <c r="I18" s="1"/>
  <c r="F104"/>
  <c r="C95" i="2"/>
  <c r="B95"/>
  <c r="H104" i="4"/>
  <c r="I104" l="1"/>
  <c r="I128"/>
  <c r="H132"/>
  <c r="H131"/>
  <c r="H130"/>
  <c r="F132"/>
  <c r="F131"/>
  <c r="F130"/>
  <c r="F129"/>
  <c r="D123" i="2"/>
  <c r="C123"/>
  <c r="B123"/>
  <c r="A123"/>
  <c r="D122"/>
  <c r="C122"/>
  <c r="B122"/>
  <c r="A122"/>
  <c r="D121"/>
  <c r="C121"/>
  <c r="B121"/>
  <c r="A121"/>
  <c r="D120"/>
  <c r="C120"/>
  <c r="B120"/>
  <c r="A120"/>
  <c r="D119"/>
  <c r="C119"/>
  <c r="B119"/>
  <c r="A119"/>
  <c r="H129" i="4"/>
  <c r="F79"/>
  <c r="D70" i="2"/>
  <c r="C70"/>
  <c r="B70"/>
  <c r="A70"/>
  <c r="H79" i="4"/>
  <c r="F78"/>
  <c r="D69" i="2"/>
  <c r="C69"/>
  <c r="B69"/>
  <c r="A69"/>
  <c r="H78" i="4"/>
  <c r="F77"/>
  <c r="D68" i="2"/>
  <c r="C68"/>
  <c r="B68"/>
  <c r="A68"/>
  <c r="H77" i="4"/>
  <c r="F55"/>
  <c r="D46" i="2"/>
  <c r="C46"/>
  <c r="B46"/>
  <c r="H55" i="4"/>
  <c r="I130" l="1"/>
  <c r="I132"/>
  <c r="I131"/>
  <c r="I55"/>
  <c r="I77"/>
  <c r="I78"/>
  <c r="I79"/>
  <c r="I129"/>
  <c r="E93" i="2"/>
  <c r="F102" i="4" s="1"/>
  <c r="F101"/>
  <c r="E94" i="2"/>
  <c r="F103" i="4" s="1"/>
  <c r="D94" i="2"/>
  <c r="C94"/>
  <c r="B94"/>
  <c r="A94"/>
  <c r="H103" i="4"/>
  <c r="F54"/>
  <c r="F53"/>
  <c r="F52"/>
  <c r="E43" i="2"/>
  <c r="D45"/>
  <c r="C45"/>
  <c r="B45"/>
  <c r="A45"/>
  <c r="H54" i="4"/>
  <c r="H53"/>
  <c r="H52"/>
  <c r="D44" i="2"/>
  <c r="C44"/>
  <c r="B44"/>
  <c r="A44"/>
  <c r="D43"/>
  <c r="C43"/>
  <c r="B43"/>
  <c r="A43"/>
  <c r="A136"/>
  <c r="F127" i="4"/>
  <c r="F126"/>
  <c r="F125"/>
  <c r="F124"/>
  <c r="F123"/>
  <c r="F122"/>
  <c r="F121"/>
  <c r="F120"/>
  <c r="F119"/>
  <c r="F118"/>
  <c r="F117"/>
  <c r="F115"/>
  <c r="F114"/>
  <c r="F113"/>
  <c r="E107" i="2"/>
  <c r="F116" i="4" s="1"/>
  <c r="D118" i="2"/>
  <c r="C118"/>
  <c r="B118"/>
  <c r="A118"/>
  <c r="D117"/>
  <c r="C117"/>
  <c r="B117"/>
  <c r="A117"/>
  <c r="D116"/>
  <c r="C116"/>
  <c r="B116"/>
  <c r="A116"/>
  <c r="D115"/>
  <c r="C115"/>
  <c r="B115"/>
  <c r="A115"/>
  <c r="D114"/>
  <c r="C114"/>
  <c r="B114"/>
  <c r="A114"/>
  <c r="D113"/>
  <c r="C113"/>
  <c r="B113"/>
  <c r="A113"/>
  <c r="D112"/>
  <c r="C112"/>
  <c r="B112"/>
  <c r="A112"/>
  <c r="D111"/>
  <c r="C111"/>
  <c r="B111"/>
  <c r="A111"/>
  <c r="D110"/>
  <c r="C110"/>
  <c r="B110"/>
  <c r="A110"/>
  <c r="D109"/>
  <c r="C109"/>
  <c r="B109"/>
  <c r="A109"/>
  <c r="D108"/>
  <c r="C108"/>
  <c r="B108"/>
  <c r="A108"/>
  <c r="D107"/>
  <c r="C107"/>
  <c r="B107"/>
  <c r="A107"/>
  <c r="D106"/>
  <c r="C106"/>
  <c r="B106"/>
  <c r="A106"/>
  <c r="H127" i="4"/>
  <c r="H126"/>
  <c r="H125"/>
  <c r="H124"/>
  <c r="H123"/>
  <c r="H122"/>
  <c r="H121"/>
  <c r="H120"/>
  <c r="H119"/>
  <c r="H118"/>
  <c r="H117"/>
  <c r="H116"/>
  <c r="H115"/>
  <c r="E91" i="2"/>
  <c r="D93"/>
  <c r="C93"/>
  <c r="B93"/>
  <c r="A93"/>
  <c r="D92"/>
  <c r="C92"/>
  <c r="B92"/>
  <c r="A92"/>
  <c r="H102" i="4"/>
  <c r="H101"/>
  <c r="I115" l="1"/>
  <c r="I118"/>
  <c r="I120"/>
  <c r="I122"/>
  <c r="I124"/>
  <c r="I126"/>
  <c r="I53"/>
  <c r="I101"/>
  <c r="I116"/>
  <c r="I117"/>
  <c r="I119"/>
  <c r="I121"/>
  <c r="I123"/>
  <c r="I125"/>
  <c r="I127"/>
  <c r="I52"/>
  <c r="I54"/>
  <c r="I103"/>
  <c r="I102"/>
  <c r="F42" i="2"/>
  <c r="F153" i="4"/>
  <c r="F152"/>
  <c r="F151"/>
  <c r="F150"/>
  <c r="F149"/>
  <c r="F148"/>
  <c r="F147"/>
  <c r="F146"/>
  <c r="F145"/>
  <c r="F144"/>
  <c r="F143"/>
  <c r="F142"/>
  <c r="F141"/>
  <c r="F140"/>
  <c r="F139"/>
  <c r="F138"/>
  <c r="F137"/>
  <c r="F136"/>
  <c r="F135"/>
  <c r="F134"/>
  <c r="F133"/>
  <c r="F112"/>
  <c r="F111"/>
  <c r="F110"/>
  <c r="F109"/>
  <c r="F108"/>
  <c r="F107"/>
  <c r="F106"/>
  <c r="F105"/>
  <c r="F100"/>
  <c r="F99"/>
  <c r="F98"/>
  <c r="F97"/>
  <c r="F96"/>
  <c r="F95"/>
  <c r="F94"/>
  <c r="F93"/>
  <c r="F92"/>
  <c r="F91"/>
  <c r="F90"/>
  <c r="F89"/>
  <c r="F88"/>
  <c r="F87"/>
  <c r="F86"/>
  <c r="F85"/>
  <c r="F83"/>
  <c r="F82"/>
  <c r="F81"/>
  <c r="F80"/>
  <c r="F76"/>
  <c r="F75"/>
  <c r="F74"/>
  <c r="F73"/>
  <c r="F72"/>
  <c r="F71"/>
  <c r="F70"/>
  <c r="F69"/>
  <c r="F68"/>
  <c r="F67"/>
  <c r="F66"/>
  <c r="F65"/>
  <c r="F64"/>
  <c r="F63"/>
  <c r="F62"/>
  <c r="F61"/>
  <c r="F60"/>
  <c r="F59"/>
  <c r="F58"/>
  <c r="F57"/>
  <c r="F56"/>
  <c r="F51"/>
  <c r="F50"/>
  <c r="F49"/>
  <c r="F48"/>
  <c r="F47"/>
  <c r="F46"/>
  <c r="F45"/>
  <c r="F44"/>
  <c r="F43"/>
  <c r="F42"/>
  <c r="F41"/>
  <c r="F40"/>
  <c r="F39"/>
  <c r="F38"/>
  <c r="F37"/>
  <c r="F36"/>
  <c r="F35"/>
  <c r="I35" s="1"/>
  <c r="F34"/>
  <c r="F33"/>
  <c r="F32"/>
  <c r="F31"/>
  <c r="F30"/>
  <c r="F29"/>
  <c r="I29" s="1"/>
  <c r="F28"/>
  <c r="F27"/>
  <c r="F26"/>
  <c r="F25"/>
  <c r="F24"/>
  <c r="F23"/>
  <c r="F21"/>
  <c r="F16"/>
  <c r="F15"/>
  <c r="F12"/>
  <c r="D4" i="2"/>
  <c r="D145"/>
  <c r="C145"/>
  <c r="B145"/>
  <c r="A145"/>
  <c r="D144"/>
  <c r="C144"/>
  <c r="B144"/>
  <c r="A144"/>
  <c r="D143"/>
  <c r="C143"/>
  <c r="B143"/>
  <c r="A143"/>
  <c r="D142"/>
  <c r="C142"/>
  <c r="B142"/>
  <c r="A142"/>
  <c r="D141"/>
  <c r="C141"/>
  <c r="B141"/>
  <c r="A141"/>
  <c r="D140"/>
  <c r="C140"/>
  <c r="B140"/>
  <c r="A140"/>
  <c r="D139"/>
  <c r="C139"/>
  <c r="B139"/>
  <c r="A139"/>
  <c r="D138"/>
  <c r="C138"/>
  <c r="B138"/>
  <c r="A138"/>
  <c r="D137"/>
  <c r="C137"/>
  <c r="B137"/>
  <c r="A137"/>
  <c r="D136"/>
  <c r="C136"/>
  <c r="B136"/>
  <c r="D135"/>
  <c r="C135"/>
  <c r="B135"/>
  <c r="A135"/>
  <c r="D134"/>
  <c r="C134"/>
  <c r="B134"/>
  <c r="A134"/>
  <c r="D133"/>
  <c r="C133"/>
  <c r="B133"/>
  <c r="A133"/>
  <c r="D132"/>
  <c r="C132"/>
  <c r="B132"/>
  <c r="A132"/>
  <c r="D131"/>
  <c r="C131"/>
  <c r="B131"/>
  <c r="A131"/>
  <c r="D130"/>
  <c r="C130"/>
  <c r="B130"/>
  <c r="A130"/>
  <c r="D129"/>
  <c r="C129"/>
  <c r="B129"/>
  <c r="A129"/>
  <c r="D128"/>
  <c r="C128"/>
  <c r="B128"/>
  <c r="A128"/>
  <c r="D127"/>
  <c r="C127"/>
  <c r="B127"/>
  <c r="A127"/>
  <c r="D126"/>
  <c r="C126"/>
  <c r="B126"/>
  <c r="A126"/>
  <c r="D125"/>
  <c r="C125"/>
  <c r="B125"/>
  <c r="A125"/>
  <c r="D124"/>
  <c r="C124"/>
  <c r="B124"/>
  <c r="A124"/>
  <c r="D105"/>
  <c r="C105"/>
  <c r="B105"/>
  <c r="A105"/>
  <c r="D104"/>
  <c r="C104"/>
  <c r="B104"/>
  <c r="A104"/>
  <c r="D103"/>
  <c r="C103"/>
  <c r="B103"/>
  <c r="A103"/>
  <c r="D102"/>
  <c r="C102"/>
  <c r="B102"/>
  <c r="A102"/>
  <c r="D101"/>
  <c r="C101"/>
  <c r="B101"/>
  <c r="A101"/>
  <c r="D100"/>
  <c r="C100"/>
  <c r="B100"/>
  <c r="A100"/>
  <c r="D99"/>
  <c r="C99"/>
  <c r="B99"/>
  <c r="A99"/>
  <c r="D98"/>
  <c r="C98"/>
  <c r="B98"/>
  <c r="A98"/>
  <c r="D97"/>
  <c r="C97"/>
  <c r="B97"/>
  <c r="A97"/>
  <c r="D96"/>
  <c r="C96"/>
  <c r="B96"/>
  <c r="A96"/>
  <c r="D91"/>
  <c r="C91"/>
  <c r="B91"/>
  <c r="A91"/>
  <c r="D90"/>
  <c r="C90"/>
  <c r="B90"/>
  <c r="A90"/>
  <c r="D89"/>
  <c r="C89"/>
  <c r="B89"/>
  <c r="A89"/>
  <c r="D88"/>
  <c r="C88"/>
  <c r="B88"/>
  <c r="A88"/>
  <c r="D87"/>
  <c r="C87"/>
  <c r="B87"/>
  <c r="A87"/>
  <c r="D86"/>
  <c r="C86"/>
  <c r="B86"/>
  <c r="A86"/>
  <c r="D85"/>
  <c r="C85"/>
  <c r="B85"/>
  <c r="A85"/>
  <c r="D84"/>
  <c r="C84"/>
  <c r="B84"/>
  <c r="A84"/>
  <c r="D83"/>
  <c r="C83"/>
  <c r="B83"/>
  <c r="A83"/>
  <c r="D82"/>
  <c r="C82"/>
  <c r="B82"/>
  <c r="A82"/>
  <c r="D81"/>
  <c r="C81"/>
  <c r="B81"/>
  <c r="A81"/>
  <c r="D80"/>
  <c r="C80"/>
  <c r="B80"/>
  <c r="A80"/>
  <c r="D79"/>
  <c r="C79"/>
  <c r="B79"/>
  <c r="A79"/>
  <c r="D78"/>
  <c r="C78"/>
  <c r="B78"/>
  <c r="A78"/>
  <c r="D77"/>
  <c r="C77"/>
  <c r="B77"/>
  <c r="D76"/>
  <c r="C76"/>
  <c r="B76"/>
  <c r="D74"/>
  <c r="C74"/>
  <c r="B74"/>
  <c r="A74"/>
  <c r="D73"/>
  <c r="C73"/>
  <c r="B73"/>
  <c r="A73"/>
  <c r="D72"/>
  <c r="C72"/>
  <c r="B72"/>
  <c r="A72"/>
  <c r="D71"/>
  <c r="C71"/>
  <c r="B71"/>
  <c r="A71"/>
  <c r="D67"/>
  <c r="C67"/>
  <c r="B67"/>
  <c r="A67"/>
  <c r="D66"/>
  <c r="C66"/>
  <c r="B66"/>
  <c r="A66"/>
  <c r="D65"/>
  <c r="C65"/>
  <c r="B65"/>
  <c r="A65"/>
  <c r="D64"/>
  <c r="C64"/>
  <c r="B64"/>
  <c r="A64"/>
  <c r="D63"/>
  <c r="C63"/>
  <c r="B63"/>
  <c r="A63"/>
  <c r="D62"/>
  <c r="C62"/>
  <c r="B62"/>
  <c r="A62"/>
  <c r="D61"/>
  <c r="C61"/>
  <c r="B61"/>
  <c r="A61"/>
  <c r="D60"/>
  <c r="C60"/>
  <c r="B60"/>
  <c r="A60"/>
  <c r="D59"/>
  <c r="C59"/>
  <c r="B59"/>
  <c r="A59"/>
  <c r="D58"/>
  <c r="C58"/>
  <c r="B58"/>
  <c r="A58"/>
  <c r="D57"/>
  <c r="C57"/>
  <c r="B57"/>
  <c r="A57"/>
  <c r="D56"/>
  <c r="C56"/>
  <c r="B56"/>
  <c r="A56"/>
  <c r="D55"/>
  <c r="C55"/>
  <c r="B55"/>
  <c r="A55"/>
  <c r="D54"/>
  <c r="C54"/>
  <c r="B54"/>
  <c r="A54"/>
  <c r="D53"/>
  <c r="C53"/>
  <c r="B53"/>
  <c r="A53"/>
  <c r="D52"/>
  <c r="C52"/>
  <c r="B52"/>
  <c r="A52"/>
  <c r="D51"/>
  <c r="C51"/>
  <c r="B51"/>
  <c r="A51"/>
  <c r="D50"/>
  <c r="C50"/>
  <c r="B50"/>
  <c r="A50"/>
  <c r="D49"/>
  <c r="C49"/>
  <c r="B49"/>
  <c r="A49"/>
  <c r="D48"/>
  <c r="C48"/>
  <c r="B48"/>
  <c r="A48"/>
  <c r="D47"/>
  <c r="C47"/>
  <c r="B47"/>
  <c r="A47"/>
  <c r="D42"/>
  <c r="C42"/>
  <c r="B42"/>
  <c r="A42"/>
  <c r="D41"/>
  <c r="C41"/>
  <c r="B41"/>
  <c r="A41"/>
  <c r="D40"/>
  <c r="C40"/>
  <c r="B40"/>
  <c r="A40"/>
  <c r="D39"/>
  <c r="C39"/>
  <c r="B39"/>
  <c r="A39"/>
  <c r="D38"/>
  <c r="C38"/>
  <c r="B38"/>
  <c r="A38"/>
  <c r="D37"/>
  <c r="C37"/>
  <c r="B37"/>
  <c r="A37"/>
  <c r="D36"/>
  <c r="C36"/>
  <c r="B36"/>
  <c r="A36"/>
  <c r="D35"/>
  <c r="C35"/>
  <c r="B35"/>
  <c r="A35"/>
  <c r="D34"/>
  <c r="C34"/>
  <c r="B34"/>
  <c r="A34"/>
  <c r="D33"/>
  <c r="C33"/>
  <c r="B33"/>
  <c r="A33"/>
  <c r="D32"/>
  <c r="C32"/>
  <c r="B32"/>
  <c r="A32"/>
  <c r="D31"/>
  <c r="C31"/>
  <c r="B31"/>
  <c r="A31"/>
  <c r="D30"/>
  <c r="C30"/>
  <c r="B30"/>
  <c r="A30"/>
  <c r="D29"/>
  <c r="C29"/>
  <c r="B29"/>
  <c r="A29"/>
  <c r="D28"/>
  <c r="C28"/>
  <c r="B28"/>
  <c r="A28"/>
  <c r="D27"/>
  <c r="C27"/>
  <c r="B27"/>
  <c r="A27"/>
  <c r="D26"/>
  <c r="C26"/>
  <c r="B26"/>
  <c r="A26"/>
  <c r="D25"/>
  <c r="C25"/>
  <c r="B25"/>
  <c r="A25"/>
  <c r="D24"/>
  <c r="C24"/>
  <c r="B24"/>
  <c r="A24"/>
  <c r="D23"/>
  <c r="C23"/>
  <c r="B23"/>
  <c r="A23"/>
  <c r="D22"/>
  <c r="C22"/>
  <c r="B22"/>
  <c r="A22"/>
  <c r="D21"/>
  <c r="C21"/>
  <c r="B21"/>
  <c r="A21"/>
  <c r="D20"/>
  <c r="C20"/>
  <c r="B20"/>
  <c r="A20"/>
  <c r="D19"/>
  <c r="C19"/>
  <c r="B19"/>
  <c r="A19"/>
  <c r="D18"/>
  <c r="C18"/>
  <c r="B18"/>
  <c r="A18"/>
  <c r="D17"/>
  <c r="C17"/>
  <c r="B17"/>
  <c r="A17"/>
  <c r="D16"/>
  <c r="C16"/>
  <c r="B16"/>
  <c r="A16"/>
  <c r="D15"/>
  <c r="C15"/>
  <c r="B15"/>
  <c r="A15"/>
  <c r="D14"/>
  <c r="C14"/>
  <c r="B14"/>
  <c r="A14"/>
  <c r="D13"/>
  <c r="C13"/>
  <c r="B13"/>
  <c r="A13"/>
  <c r="D12"/>
  <c r="C12"/>
  <c r="B12"/>
  <c r="A12"/>
  <c r="D11"/>
  <c r="C11"/>
  <c r="B11"/>
  <c r="A11"/>
  <c r="D10"/>
  <c r="C10"/>
  <c r="B10"/>
  <c r="A10"/>
  <c r="D8"/>
  <c r="C8"/>
  <c r="B8"/>
  <c r="A8"/>
  <c r="D7"/>
  <c r="C7"/>
  <c r="B7"/>
  <c r="A7"/>
  <c r="D6"/>
  <c r="C6"/>
  <c r="B6"/>
  <c r="A6"/>
  <c r="D5"/>
  <c r="C5"/>
  <c r="B5"/>
  <c r="A5"/>
  <c r="B4"/>
  <c r="C4"/>
  <c r="A4"/>
  <c r="H151" i="4" l="1"/>
  <c r="I151" s="1"/>
  <c r="H145"/>
  <c r="I145" s="1"/>
  <c r="H142"/>
  <c r="I142" s="1"/>
  <c r="H140"/>
  <c r="I140" s="1"/>
  <c r="H138"/>
  <c r="I138" s="1"/>
  <c r="H136"/>
  <c r="I136" s="1"/>
  <c r="H135"/>
  <c r="I135" s="1"/>
  <c r="H92" l="1"/>
  <c r="I92" s="1"/>
  <c r="H76" l="1"/>
  <c r="I76" s="1"/>
  <c r="H75"/>
  <c r="I75" s="1"/>
  <c r="H74"/>
  <c r="I74" s="1"/>
  <c r="H73"/>
  <c r="I73" s="1"/>
  <c r="H72"/>
  <c r="I72" s="1"/>
  <c r="H71"/>
  <c r="I71" s="1"/>
  <c r="H69"/>
  <c r="I69" s="1"/>
  <c r="H68"/>
  <c r="I68" s="1"/>
  <c r="H64"/>
  <c r="I64" s="1"/>
  <c r="H40"/>
  <c r="I40" s="1"/>
  <c r="H39"/>
  <c r="I39" s="1"/>
  <c r="H38"/>
  <c r="I38" s="1"/>
  <c r="H37"/>
  <c r="I37" s="1"/>
  <c r="H36"/>
  <c r="I36" s="1"/>
  <c r="H32"/>
  <c r="I32" s="1"/>
  <c r="H28"/>
  <c r="I28" s="1"/>
  <c r="H27"/>
  <c r="I27" s="1"/>
  <c r="H26"/>
  <c r="I26" s="1"/>
  <c r="H25"/>
  <c r="I25" s="1"/>
  <c r="H24"/>
  <c r="I24" s="1"/>
  <c r="H23"/>
  <c r="I23" s="1"/>
  <c r="H22"/>
  <c r="I22" s="1"/>
  <c r="H20"/>
  <c r="I20" s="1"/>
  <c r="H17"/>
  <c r="I17" s="1"/>
  <c r="H16"/>
  <c r="I16" s="1"/>
  <c r="H15"/>
  <c r="I15" s="1"/>
  <c r="H153"/>
  <c r="H152"/>
  <c r="H148"/>
  <c r="I148" s="1"/>
  <c r="H147"/>
  <c r="I147" s="1"/>
  <c r="H146"/>
  <c r="I146" s="1"/>
  <c r="H144"/>
  <c r="I144" s="1"/>
  <c r="H143"/>
  <c r="I143" s="1"/>
  <c r="H141"/>
  <c r="I141" s="1"/>
  <c r="H139"/>
  <c r="I139" s="1"/>
  <c r="H137"/>
  <c r="I137" s="1"/>
  <c r="H134"/>
  <c r="I134" s="1"/>
  <c r="H133"/>
  <c r="H114"/>
  <c r="I114" s="1"/>
  <c r="H113"/>
  <c r="I113" s="1"/>
  <c r="H112"/>
  <c r="I112" s="1"/>
  <c r="H111"/>
  <c r="I111" s="1"/>
  <c r="H110"/>
  <c r="I110" s="1"/>
  <c r="H109"/>
  <c r="I109" s="1"/>
  <c r="H108"/>
  <c r="I108" s="1"/>
  <c r="H107"/>
  <c r="I107" s="1"/>
  <c r="H106"/>
  <c r="I106" s="1"/>
  <c r="H105"/>
  <c r="H100"/>
  <c r="I100" s="1"/>
  <c r="H99"/>
  <c r="I99" s="1"/>
  <c r="H98"/>
  <c r="I98" s="1"/>
  <c r="H97"/>
  <c r="H96"/>
  <c r="I96" s="1"/>
  <c r="H95"/>
  <c r="I95" s="1"/>
  <c r="H94"/>
  <c r="I94" s="1"/>
  <c r="H93"/>
  <c r="I93" s="1"/>
  <c r="H91"/>
  <c r="I91" s="1"/>
  <c r="H90"/>
  <c r="I90" s="1"/>
  <c r="H89"/>
  <c r="I89" s="1"/>
  <c r="H88"/>
  <c r="I88" s="1"/>
  <c r="H87"/>
  <c r="H86"/>
  <c r="I86" s="1"/>
  <c r="H85"/>
  <c r="I85" s="1"/>
  <c r="H83"/>
  <c r="I83" s="1"/>
  <c r="H82"/>
  <c r="I82" s="1"/>
  <c r="H81"/>
  <c r="I81" s="1"/>
  <c r="H80"/>
  <c r="H150"/>
  <c r="I150" s="1"/>
  <c r="H149"/>
  <c r="I149" s="1"/>
  <c r="H70"/>
  <c r="I70" s="1"/>
  <c r="H67"/>
  <c r="I67" s="1"/>
  <c r="H66"/>
  <c r="I66" s="1"/>
  <c r="H65"/>
  <c r="I65" s="1"/>
  <c r="H63"/>
  <c r="I63" s="1"/>
  <c r="H62"/>
  <c r="I62" s="1"/>
  <c r="H61"/>
  <c r="H60"/>
  <c r="I60" s="1"/>
  <c r="H59"/>
  <c r="I59" s="1"/>
  <c r="H58"/>
  <c r="I58" s="1"/>
  <c r="H57"/>
  <c r="I57" s="1"/>
  <c r="H56"/>
  <c r="H51"/>
  <c r="I51" s="1"/>
  <c r="H50"/>
  <c r="I50" s="1"/>
  <c r="H49"/>
  <c r="I49" s="1"/>
  <c r="H48"/>
  <c r="I48" s="1"/>
  <c r="H47"/>
  <c r="I47" s="1"/>
  <c r="H46"/>
  <c r="I46" s="1"/>
  <c r="H45"/>
  <c r="I45" s="1"/>
  <c r="H44"/>
  <c r="I44" s="1"/>
  <c r="H43"/>
  <c r="I43" s="1"/>
  <c r="H42"/>
  <c r="I42" s="1"/>
  <c r="H41"/>
  <c r="I41" s="1"/>
  <c r="H34"/>
  <c r="I34" s="1"/>
  <c r="H33"/>
  <c r="I33" s="1"/>
  <c r="H31"/>
  <c r="I31" s="1"/>
  <c r="H30"/>
  <c r="H12"/>
  <c r="I12" s="1"/>
  <c r="I87" l="1"/>
  <c r="I30"/>
  <c r="I97"/>
  <c r="I105"/>
  <c r="I153"/>
  <c r="I152" s="1"/>
  <c r="I133"/>
  <c r="I61"/>
  <c r="I80"/>
  <c r="I56"/>
  <c r="I11"/>
  <c r="K153" s="1"/>
  <c r="I10" l="1"/>
  <c r="I9" s="1"/>
</calcChain>
</file>

<file path=xl/sharedStrings.xml><?xml version="1.0" encoding="utf-8"?>
<sst xmlns="http://schemas.openxmlformats.org/spreadsheetml/2006/main" count="1050" uniqueCount="617">
  <si>
    <t/>
  </si>
  <si>
    <t>ITEM</t>
  </si>
  <si>
    <t>FONTE</t>
  </si>
  <si>
    <t>CÓDIGO</t>
  </si>
  <si>
    <t>DESCRIÇÃO</t>
  </si>
  <si>
    <t>UNID</t>
  </si>
  <si>
    <t>QUANT</t>
  </si>
  <si>
    <t>CUSTO UNITÁRIO (R$)</t>
  </si>
  <si>
    <t>UNITÁRIO COM BDI (R$)</t>
  </si>
  <si>
    <t>VALOR TOTAL COM BDI (R$)</t>
  </si>
  <si>
    <t>TOTAL</t>
  </si>
  <si>
    <t>CONSTRUÇÃO DE ESCOLA MUNICIPAL</t>
  </si>
  <si>
    <t>1.1</t>
  </si>
  <si>
    <t>SINAPI</t>
  </si>
  <si>
    <t>SERVIÇOS PRELIMINARES</t>
  </si>
  <si>
    <t>1.1.1</t>
  </si>
  <si>
    <t>PLACA DE OBRA EM CHAPA DE ACO GALVANIZADO</t>
  </si>
  <si>
    <t>M2</t>
  </si>
  <si>
    <t>1.2</t>
  </si>
  <si>
    <t>FUNDAÇÃO E SUPERESTRUTURA</t>
  </si>
  <si>
    <t>1.2.1</t>
  </si>
  <si>
    <t>ESCAVAÇÃO MANUAL DE VALA COM PROFUNDIDADE MENOR OU IGUAL A 1,30 M. AF_03/2016</t>
  </si>
  <si>
    <t>M3</t>
  </si>
  <si>
    <t>1.2.2</t>
  </si>
  <si>
    <t>ESTACA PRÉ-MOLDADA DE CONCRETO, SEÇÃO QUADRADA, CAPACIDADE DE 25 TONELADAS, COMPRIMENTO TOTAL CRAVADO ACIMA DE 5M ATÉ 12M, BATE-ESTACAS POR GRAVIDADE SOBRE ROLOS (EXCLUSIVE MOBILIZAÇÃO E DESMOBILIZAÇÃO). AF_03/2016</t>
  </si>
  <si>
    <t>M</t>
  </si>
  <si>
    <t>1.2.3</t>
  </si>
  <si>
    <t>FABRICAÇÃO, MONTAGEM E DESMONTAGEM DE FÔRMA PARA VIGA BALDRAME, EM MADEIRA SERRADA, E=25 MM, 4 UTILIZAÇÕES. AF_06/2017</t>
  </si>
  <si>
    <t>1.2.4</t>
  </si>
  <si>
    <t>72183</t>
  </si>
  <si>
    <t>PISO EM CONCRETO 20MPA PREPARO MECANICO, ESPESSURA 7 CM, COM ARMACAO EM TELA SOLDADA</t>
  </si>
  <si>
    <t>1.2.5</t>
  </si>
  <si>
    <t>ARMAÇÃO DE PILAR OU VIGA DE UMA ESTRUTURA CONVENCIONAL DE CONCRETO ARMADO EM UMA EDIFICAÇÃO TÉRREA OU SOBRADO UTILIZANDO AÇO CA-50 DE 10,0 MM - MONTAGEM. AF_12/2015</t>
  </si>
  <si>
    <t>KG</t>
  </si>
  <si>
    <t>1.2.6</t>
  </si>
  <si>
    <t>ATERRO MANUAL DE VALAS COM SOLO ARGILO-ARENOSO E COMPACTAÇÃO MECANIZADA. AF_05/2016</t>
  </si>
  <si>
    <t>1.2.7</t>
  </si>
  <si>
    <t>CONCRETO FCK = 25MPA, TRAÇO 1:2,3:2,7 (CIMENTO/ AREIA MÉDIA/ BRITA 1)  - PREPARO MECÂNICO COM BETONEIRA 400 L. AF_07/2016</t>
  </si>
  <si>
    <t>1.2.9</t>
  </si>
  <si>
    <t>ALVENARIA DE VEDAÇÃO DE BLOCOS VAZADOS DE CONCRETO DE 14X19X39CM (ESPESSURA 14CM) DE PAREDES COM ÁREA LÍQUIDA MAIOR OU IGUAL A 6M² COM VÃOS E ARGAMASSA DE ASSENTAMENTO COM PREPARO EM BETONEIRA. AF_06/2014</t>
  </si>
  <si>
    <t>1.2.10</t>
  </si>
  <si>
    <t>CINTA DE AMARRAÇÃO DE ALVENARIA MOLDADA IN LOCO EM CONCRETO. AF_03/2016</t>
  </si>
  <si>
    <t>1.2.11</t>
  </si>
  <si>
    <t>CHAPISCO APLICADO EM ALVENARIAS E ESTRUTURAS DE CONCRETO INTERNAS, COM COLHER DE PEDREIRO.  ARGAMASSA TRAÇO 1:3 COM PREPARO EM BETONEIRA 400L. AF_06/2014</t>
  </si>
  <si>
    <t>1.2.12</t>
  </si>
  <si>
    <t>MASSA ÚNICA, PARA RECEBIMENTO DE PINTURA, EM ARGAMASSA TRAÇO 1:2:8, PREPARO MECÂNICO COM BETONEIRA 400L, APLICADA MANUALMENTE EM FACES INTERNAS DE PAREDES, ESPESSURA DE 20MM, COM EXECUÇÃO DE TALISCAS. AF_06/2014</t>
  </si>
  <si>
    <t>1.2.13</t>
  </si>
  <si>
    <t>MOBILIZAÇÃO E DESMOBILIZAÇÃO DE EQUIPAMENTO PARA ESTACA PRÉ-MOLDADA DE CONCRETO ARMADO, CRAVADA.</t>
  </si>
  <si>
    <t>UNIDADE</t>
  </si>
  <si>
    <t>1.2.15</t>
  </si>
  <si>
    <t>ALVENARIA DE VEDAÇÃO DE BLOCOS VAZADOS DE CONCRETO DE 19X19X39CM (ESPESSURA 19CM) DE PAREDES COM ÁREA LÍQUIDA MAIOR OU IGUAL A 6M² COM VÃOS E ARGAMASSA DE ASSENTAMENTO COM PREPARO EM BETONEIRA. AF_06/2014</t>
  </si>
  <si>
    <t>1.2.16</t>
  </si>
  <si>
    <t>1.2.17</t>
  </si>
  <si>
    <t>REBOCO COM ARGAMASSA, TRAÇO 1:2:9 (CIMENTO, CAL E AREIA), COM ADITIVO IMPERMEABILIZANTE, ESP.20MM, APLICAÇÃO MANUAL, PREPARO MECÂNICO</t>
  </si>
  <si>
    <t>1.2.18</t>
  </si>
  <si>
    <t>IMPERMEABILIZAÇÃO DE PAREDES COM ARGAMASSA DE CIMENTO E AREIA, COM ADITIVO IMPERMEABILIZANTE, E = 2CM. AF_06/2018</t>
  </si>
  <si>
    <t>1.3</t>
  </si>
  <si>
    <t>COBERTURA</t>
  </si>
  <si>
    <t>1.3.1</t>
  </si>
  <si>
    <t>ESTRUTURA DE AÇO PARA COBERTURA EM ARCO, ESPAÇAMENTO ENTRE ARCOS 4 M, VÃO 15 M</t>
  </si>
  <si>
    <t>1.3.2</t>
  </si>
  <si>
    <t>COBERTURA EM TELHA METÁLICA GALVANIZADA TRAPEZOIDAL, TIPO DUPLA TERMOACÚSTICA COM DUAS FACES TRAPEZOIDAIS, ESP.0,43MM, PREENCHIMENTO EM POLIESTIRENO EXPANDIDO/ISOPOR COM ESP.30MM, ACABAMENTO NATURAL, INCLUSIVE ACESSÓRIOS PARA FIXAÇÃO, FORNECIMENTO E INSTALAÇÃO</t>
  </si>
  <si>
    <t>1.3.4</t>
  </si>
  <si>
    <t>CALHA EM CHAPA DE AÇO GALVANIZADO NÚMERO 24, DESENVOLVIMENTO DE 50 CM, INCLUSO TRANSPORTE VERTICAL. AF_06/2016</t>
  </si>
  <si>
    <t>TUBO PVC, SÉRIE R, ÁGUA PLUVIAL, DN 100 MM, FORNECIDO E INSTALADO EM CONDUTORES VERTICAIS DE ÁGUAS PLUVIAIS. AF_12/2014</t>
  </si>
  <si>
    <t>1.4</t>
  </si>
  <si>
    <t>INSTALAÇÃO HIDRO-SANITÁRIA</t>
  </si>
  <si>
    <t>1.4.1</t>
  </si>
  <si>
    <t>PONTO DE ESGOTO, INCLUINDO TUBO DE PVC RÍGIDO SOLDÁVEL DE 40 MM E CONEXÕES (LAVATÓRIOS, MICTÓRIOS, RALOS SIFONADOS, ETC.)</t>
  </si>
  <si>
    <t>UN.</t>
  </si>
  <si>
    <t>1.4.2</t>
  </si>
  <si>
    <t>PONTO DE ESGOTO, INCLUINDO TUBO DE PVC RÍGIDO SOLDÁVEL DE 100 MM E CONEXÕES (VASO SANITÁRIO)</t>
  </si>
  <si>
    <t>1.4.3</t>
  </si>
  <si>
    <t>CAIXA SIFONADA, PVC, DN 100 X 100 X 50 MM, FORNECIDA E INSTALADA EM RAMAIS DE ENCAMINHAMENTO DE ÁGUA PLUVIAL. AF_12/2014</t>
  </si>
  <si>
    <t>UN</t>
  </si>
  <si>
    <t>1.4.4</t>
  </si>
  <si>
    <t>PONTO DE CONSUMO TERMINAL DE ÁGUA FRIA (SUBRAMAL) COM TUBULAÇÃO DE PVC, DN 25 MM, INSTALADO EM RAMAL DE ÁGUA, INCLUSOS RASGO E CHUMBAMENTO EM ALVENARIA. AF_12/2014</t>
  </si>
  <si>
    <t>1.4.5</t>
  </si>
  <si>
    <t>CAIXA D´ÁGUA EM POLIETILENO, 1000 LITROS, COM ACESSÓRIOS</t>
  </si>
  <si>
    <t>1.4.6</t>
  </si>
  <si>
    <t>TORNEIRA DE BOIA, ROSCÁVEL, 3/4 , FORNECIDA E INSTALADA EM RESERVAÇÃO DE ÁGUA. AF_06/2016</t>
  </si>
  <si>
    <t>1.4.7</t>
  </si>
  <si>
    <t>BARRA DE APOIO RETA, EM ACO INOX POLIDO, COMPRIMENTO 80CM, DIAMETRO MINIMO 3 CM</t>
  </si>
  <si>
    <t xml:space="preserve">UN    </t>
  </si>
  <si>
    <t>1.4.8</t>
  </si>
  <si>
    <t>BARRA DE APOIO RETA, EM ACO INOX POLIDO, COMPRIMENTO 90 CM, DIAMETRO MINIMO 3 CM</t>
  </si>
  <si>
    <t>1.5</t>
  </si>
  <si>
    <t>PISOS E AZULEJOS</t>
  </si>
  <si>
    <t>1.5.3</t>
  </si>
  <si>
    <t>REVESTIMENTO CERÂMICO PARA PAREDES INTERNAS COM PLACAS TIPO ESMALTADA EXTRA DE DIMENSÕES 20X20 CM APLICADAS EM AMBIENTES DE ÁREA MAIOR QUE 5 M² A MEIA ALTURA DAS PAREDES. AF_06/2014</t>
  </si>
  <si>
    <t>1.5.4</t>
  </si>
  <si>
    <t>(COMPOSIÇÃO REPRESENTATIVA) DO SERVIÇO DE CONTRAPISO EM ARGAMASSA TRAÇO 1:4 (CIM E AREIA), EM BETONEIRA 400 L, ESPESSURA 3 CM ÁREAS SECAS E 3 CM ÁREAS MOLHADAS, PARA EDIFICAÇÃO HABITACIONAL UNIFAMILIAR (CASA) E EDIFICAÇÃO PÚBLICA PADRÃO. AF_11/2014</t>
  </si>
  <si>
    <t>1.5.5</t>
  </si>
  <si>
    <t>REVESTIMENTO CERÂMICO PARA PISO COM PLACAS TIPO ESMALTADA EXTRA DE DIMENSÕES 45X45 CM APLICADA EM AMBIENTES DE ÁREA ENTRE 5 M2 E 10 M2. AF_06/2014</t>
  </si>
  <si>
    <t>1.5.6</t>
  </si>
  <si>
    <t>RODAPÉ CERÂMICO DE 7CM DE ALTURA COM PLACAS TIPO ESMALTADA EXTRA DE DIMENSÕES 45X45CM. AF_06/2014</t>
  </si>
  <si>
    <t>EXECUÇÃO DE PASSEIO (CALÇADA) OU PISO DE CONCRETO COM CONCRETO MOLDADO IN LOCO, FEITO EM OBRA, ACABAMENTO CONVENCIONAL, NÃO ARMADO. AF_07/2016</t>
  </si>
  <si>
    <t>1.6</t>
  </si>
  <si>
    <t>ESQUADRIAS</t>
  </si>
  <si>
    <t>1.6.1</t>
  </si>
  <si>
    <t>ADUELA / MARCO / BATENTE PARA PORTA DE 90X210CM, PADRÃO POPULAR - FORNECIMENTO E MONTAGEM. AF_08/2015</t>
  </si>
  <si>
    <t>1.6.2</t>
  </si>
  <si>
    <t>PORTA DE MADEIRA PARA PINTURA, SEMI-OCA (LEVE OU MÉDIA), 90X210CM, ESPESSURA DE 3,5CM, INCLUSO DOBRADIÇAS - FORNECIMENTO E INSTALAÇÃO. AF_08/2015</t>
  </si>
  <si>
    <t>1.6.3</t>
  </si>
  <si>
    <t>VIDRO TEMPERADO INCOLOR, ESPESSURA 8MM, FORNECIMENTO E INSTALACAO, INCLUSIVE MASSA PARA VEDACAO</t>
  </si>
  <si>
    <t>1.6.4</t>
  </si>
  <si>
    <t>FECHADURA DE EMBUTIR COM CILINDRO, EXTERNA, COMPLETA, ACABAMENTO PADRÃO POPULAR, INCLUSO EXECUÇÃO DE FURO - FORNECIMENTO E INSTALAÇÃO. AF_08/2015</t>
  </si>
  <si>
    <t>1.6.5</t>
  </si>
  <si>
    <t>QUADRO PARA GIZ E CARTAZES, 310 X 131 CM  - MOLDURA EM MADEIRA</t>
  </si>
  <si>
    <t>U</t>
  </si>
  <si>
    <t>1.6.6</t>
  </si>
  <si>
    <t>SOLEIRA/ PEITORIL EM MARMORE, POLIDO, BRANCO COMUM, L= *15* CM, E=  *2* CM,  CORTE RETO</t>
  </si>
  <si>
    <t xml:space="preserve">M     </t>
  </si>
  <si>
    <t>1.6.7</t>
  </si>
  <si>
    <t>ADUELA / MARCO / BATENTE PARA PORTA DE 80X210CM, PADRÃO POPULAR - FORNECIMENTO E MONTAGEM. AF_08/2015</t>
  </si>
  <si>
    <t>1.6.8</t>
  </si>
  <si>
    <t>PORTA EM ALUMÍNIO DE ABRIR TIPO VENEZIANA COM GUARNIÇÃO, FIXAÇÃO COM PARAFUSOS - FORNECIMENTO E INSTALAÇÃO. AF_08/2015</t>
  </si>
  <si>
    <t>1.7</t>
  </si>
  <si>
    <t>PINTURA</t>
  </si>
  <si>
    <t>1.7.1</t>
  </si>
  <si>
    <t>PINTURA ESMALTE ACETINADO EM MADEIRA, DUAS DEMAOS</t>
  </si>
  <si>
    <t>1.7.2</t>
  </si>
  <si>
    <t>APLICAÇÃO MANUAL DE PINTURA COM TINTA LÁTEX PVA EM PAREDES, DUAS DEMÃOS. AF_06/2014</t>
  </si>
  <si>
    <t>1.7.3</t>
  </si>
  <si>
    <t>APLICAÇÃO MANUAL DE PINTURA COM TINTA LÁTEX ACRÍLICA EM PAREDES, DUAS DEMÃOS. AF_06/2014</t>
  </si>
  <si>
    <t>1.8</t>
  </si>
  <si>
    <t>INSTALAÇÃO ELÉTRICA</t>
  </si>
  <si>
    <t>1.8.1</t>
  </si>
  <si>
    <t>LUMINARIA DE SOBREPOR EM CHAPA DE ACO PARA 2 LAMPADAS FLUORESCENTES DE *36* W, ALETADA, COMPLETA (LAMPADAS E REATOR INCLUSOS)</t>
  </si>
  <si>
    <t>1.8.2</t>
  </si>
  <si>
    <t>CABO DE COBRE FLEXÍVEL ISOLADO, 2,5 MM², ANTI-CHAMA 450/750 V, PARA CIRCUITOS TERMINAIS - FORNECIMENTO E INSTALAÇÃO. AF_12/2015</t>
  </si>
  <si>
    <t>1.8.3</t>
  </si>
  <si>
    <t>CABO DE COBRE FLEXÍVEL ISOLADO, 6 MM², ANTI-CHAMA 450/750 V, PARA CIRCUITOS TERMINAIS - FORNECIMENTO E INSTALAÇÃO. AF_12/2015</t>
  </si>
  <si>
    <t>1.8.4</t>
  </si>
  <si>
    <t>TOMADA BAIXA DE EMBUTIR (1 MÓDULO), 2P+T 10 A, INCLUINDO SUPORTE E PLACA - FORNECIMENTO E INSTALAÇÃO. AF_12/2015</t>
  </si>
  <si>
    <t>1.8.5</t>
  </si>
  <si>
    <t>INTERRUPTOR SIMPLES (2 MÓDULOS), 10A/250V, INCLUINDO SUPORTE E PLACA - FORNECIMENTO E INSTALAÇÃO. AF_12/2015</t>
  </si>
  <si>
    <t>1.8.6</t>
  </si>
  <si>
    <t>QUADRO DE DISTRIBUICAO DE ENERGIA EM CHAPA DE ACO GALVANIZADO, PARA 12 DISJUNTORES TERMOMAGNETICOS MONOPOLARES, COM BARRAMENTO TRIFASICO E NEUTRO - FORNECIMENTO E INSTALACAO</t>
  </si>
  <si>
    <t>1.8.7</t>
  </si>
  <si>
    <t>DISJUNTOR TERMOMAGNETICO MONOPOLAR PADRAO NEMA (AMERICANO) 10 A 30A 240V, FORNECIMENTO E INSTALACAO</t>
  </si>
  <si>
    <t>1.8.8</t>
  </si>
  <si>
    <t>DISJUNTOR TERMOMAGNETICO BIPOLAR PADRAO NEMA (AMERICANO) 10 A 50A 240V, FORNECIMENTO E INSTALACAO</t>
  </si>
  <si>
    <t>1.8.9</t>
  </si>
  <si>
    <t>TOMADA ALTA DE EMBUTIR (1 MÓDULO), 2P+T 10 A, INCLUINDO SUPORTE E PLACA - FORNECIMENTO E INSTALAÇÃO. AF_12/2015</t>
  </si>
  <si>
    <t>1.9</t>
  </si>
  <si>
    <t>LOUÇAS E METAIS</t>
  </si>
  <si>
    <t>1.9.1</t>
  </si>
  <si>
    <t>VASO SANITÁRIO SIFONADO COM CAIXA ACOPLADA LOUÇA BRANCA, INCLUSO ENGATE FLEXÍVEL EM PLÁSTICO BRANCO, 1/2  X 40CM - FORNECIMENTO E INSTALAÇÃO. AF_12/2013</t>
  </si>
  <si>
    <t>1.9.2</t>
  </si>
  <si>
    <t>LAVATÓRIO LOUÇA BRANCA COM COLUNA, *44 X 35,5* CM, PADRÃO POPULAR, INCLUSO SIFÃO FLEXÍVEL EM PVC, VÁLVULA E ENGATE FLEXÍVEL 30CM EM PLÁSTICO E COM TORNEIRA CROMADA PADRÃO POPULAR - FORNECIMENTO E INSTALAÇÃO. AF_12/2013</t>
  </si>
  <si>
    <t>1.9.3</t>
  </si>
  <si>
    <t>MICTORIO SIFONADO LOUCA BRANCA SEM COMPLEMENTOS</t>
  </si>
  <si>
    <t>1.9.4</t>
  </si>
  <si>
    <t>TANQUE DE LOUÇA BRANCA SUSPENSO, 18L OU EQUIVALENTE, INCLUSO SIFÃO TIPO GARRAFA EM PVC, VÁLVULA PLÁSTICA E TORNEIRA DE METAL CROMADO PADRÃO POPULAR - FORNECIMENTO E INSTALAÇÃO. AF_12/2013</t>
  </si>
  <si>
    <t>1.9.5</t>
  </si>
  <si>
    <t>GRANITO PARA BANCADA, POLIDO, TIPO ANDORINHA/ QUARTZ/ CASTELO/ CORUMBA OU OUTROS EQUIVALENTES DA REGIAO, E=  *2,5* CM</t>
  </si>
  <si>
    <t xml:space="preserve">M2    </t>
  </si>
  <si>
    <t>1.9.6</t>
  </si>
  <si>
    <t>CUBA DE EMBUTIR DE AÇO INOXIDÁVEL MÉDIA, INCLUSO VÁLVULA TIPO AMERICANA EM METAL CROMADO E SIFÃO FLEXÍVEL EM PVC - FORNECIMENTO E INSTALAÇÃO. AF_12/2013</t>
  </si>
  <si>
    <t>1.9.7</t>
  </si>
  <si>
    <t>PAPELEIRA DE PAREDE EM METAL CROMADO SEM TAMPA, INCLUSO FIXAÇÃO. AF_10/2016</t>
  </si>
  <si>
    <t>1.9.8</t>
  </si>
  <si>
    <t>PAPELEIRA PLASTICA TIPO DISPENSER PARA PAPEL HIGIENICO ROLAO</t>
  </si>
  <si>
    <t>SABONETEIRA PLASTICA TIPO DISPENSER PARA SABONETE LIQUIDO COM RESERVATORIO 800 A 1500 ML, INCLUSO FIXAÇÃO. AF_10/2016</t>
  </si>
  <si>
    <t>1.10</t>
  </si>
  <si>
    <t>LIMPEZA</t>
  </si>
  <si>
    <t>1.10.1</t>
  </si>
  <si>
    <t>LIMPEZA GERAL DE OBRA</t>
  </si>
  <si>
    <t>BDI:</t>
  </si>
  <si>
    <t>PLANILHA ORÇAMENTÁRIA</t>
  </si>
  <si>
    <t>MUNICÍPIO: CONCEIÇÃO DOS OUROS/MG</t>
  </si>
  <si>
    <t>Eng. Civil: José Airton Junho dos Reis</t>
  </si>
  <si>
    <t>CREA: 56.250/D</t>
  </si>
  <si>
    <t>Maurício Euclides Viana</t>
  </si>
  <si>
    <t>Prefeito Municipal</t>
  </si>
  <si>
    <r>
      <rPr>
        <b/>
        <sz val="11"/>
        <color theme="1"/>
        <rFont val="Calibri"/>
        <family val="2"/>
        <scheme val="minor"/>
      </rPr>
      <t>PREFEITURA MUNICIPAL DE CONCEIÇÃO DOS OUROS</t>
    </r>
    <r>
      <rPr>
        <sz val="11"/>
        <color theme="1"/>
        <rFont val="Calibri"/>
        <family val="2"/>
        <scheme val="minor"/>
      </rPr>
      <t xml:space="preserve">
</t>
    </r>
    <r>
      <rPr>
        <sz val="10"/>
        <color theme="1"/>
        <rFont val="Calibri"/>
        <family val="2"/>
        <scheme val="minor"/>
      </rPr>
      <t>Praça José Maria de Souza, nº 01 - Centro, CEP 37548-000</t>
    </r>
  </si>
  <si>
    <t>SETOP</t>
  </si>
  <si>
    <t>IIO-PLA-005</t>
  </si>
  <si>
    <t>FORNECIMENTO E COLOCAÇÃO DE PLACA DE OBRA EM CHAPA GALVANIZADA (3,00 X 1,5 0 M) - EM CHAPA GALVANIZADA 0,26 AFIXADAS COM REBITES 540 E PARAFUSOS 3/8, EM ESTRUTURA METÁLICA VIGA U 2" ENRIJECIDA COM METALON 20 X 20, SUPORTE EM EUCALIPTO AUTOCLAVADO PINTADAS</t>
  </si>
  <si>
    <t>UNID.</t>
  </si>
  <si>
    <t>IIO-LIG-005</t>
  </si>
  <si>
    <t>LIGAÇÃO PREDIAL DE ÁGUA 1/2" CAVALETE SIMPLES - COPASA</t>
  </si>
  <si>
    <t xml:space="preserve">IIO-LIG-010 </t>
  </si>
  <si>
    <t xml:space="preserve">LIGAÇÃO PROVISÓRIA DE LUZ E FORÇA-PADRÃO PROVISÓRIO 30KVA </t>
  </si>
  <si>
    <t>LOC-OBR-005</t>
  </si>
  <si>
    <t>LOCAÇÃO DA OBRA (GABARITO)</t>
  </si>
  <si>
    <t>1.1.2</t>
  </si>
  <si>
    <t>1.1.3</t>
  </si>
  <si>
    <t>1.1.4</t>
  </si>
  <si>
    <t>1.1.5</t>
  </si>
  <si>
    <t>1.1.6</t>
  </si>
  <si>
    <t>1.1.7</t>
  </si>
  <si>
    <t>PROJETOS</t>
  </si>
  <si>
    <t xml:space="preserve">PROJ-EXE-075 </t>
  </si>
  <si>
    <t xml:space="preserve">PROJETO EXECUTIVO DE DRENAGEM PLUVIAL </t>
  </si>
  <si>
    <t>PR A1</t>
  </si>
  <si>
    <t>PROJ-EXE-090</t>
  </si>
  <si>
    <t xml:space="preserve">PROJETO EXECUTIVO DE ESTRUTURA DE CONCRETO </t>
  </si>
  <si>
    <t>PROJ-EXE-095</t>
  </si>
  <si>
    <t xml:space="preserve"> PROJETO EXECUTIVO DE ESTRUTURA METÁLICA</t>
  </si>
  <si>
    <t>PROJ-EXE-135</t>
  </si>
  <si>
    <t>PROJETO EXECUTIVO DE INSTALAÇÕES HIDRO SANITÁRIAS</t>
  </si>
  <si>
    <t>PROJ-EXE-150</t>
  </si>
  <si>
    <t>PROJETO EXECUTIVO DE INSTALAÇÕES ELÉTRICAS</t>
  </si>
  <si>
    <t>PROJ-EXE-195</t>
  </si>
  <si>
    <t>PROJETO EXECUTIVO DE SPDA</t>
  </si>
  <si>
    <t>PROJ-EXE-210</t>
  </si>
  <si>
    <t xml:space="preserve">PROJETO EXECUTIVO DE PREVENÇÃO E COMBATE A INCÊNDIO </t>
  </si>
  <si>
    <t>PROJ-EXE-420</t>
  </si>
  <si>
    <t xml:space="preserve">PROJETO EXECUTIVO DE GLP </t>
  </si>
  <si>
    <t>TER-ESC-035</t>
  </si>
  <si>
    <t>ESCAVAÇÃO MANUAL DE VALAS H &lt;= 1,50 M</t>
  </si>
  <si>
    <t>90808</t>
  </si>
  <si>
    <t>ESTACA HÉLICE CONTÍNUA, DIÂMETRO DE 30 CM, COMPRIMENTO TOTAL ATÉ 15 M, PERFURATRIZ COM TORQUE DE 170 KN.M (EXCLUSIVE MOBILIZAÇÃO E DESMOBILIZAÇÃO). AF_02/2015</t>
  </si>
  <si>
    <t>FUN-HEL-005</t>
  </si>
  <si>
    <t>MOBILIZAÇÃO E DESMOBILIZAÇÃO DE EQUIPAMENTO PARA ESTACA TIPO HÉLICE CONTÍNUA DMT ATÉ 50 KM</t>
  </si>
  <si>
    <t>VB</t>
  </si>
  <si>
    <t>FUN-FOR-005</t>
  </si>
  <si>
    <t>FORMA E DESFORMA DE TÁBUA E SARRAFO, REAPROVEITAMENTO (3X) (FUNDAÇÃO)</t>
  </si>
  <si>
    <t>PISO EM CONCRETO</t>
  </si>
  <si>
    <t>1.2.5.1</t>
  </si>
  <si>
    <t>1.2.5.2</t>
  </si>
  <si>
    <t>1.2.5.3</t>
  </si>
  <si>
    <t>1.2.5.4</t>
  </si>
  <si>
    <t>1.2.5.5</t>
  </si>
  <si>
    <t>FUN-CON-140</t>
  </si>
  <si>
    <t>FORNECIMENTO DE CONCRETO ESTRUTURAL, USINADO BOMBEADO, COM FCK 30 MPA, INCLUSIVE LANÇAMENTO, ADENSAMENTO E ACABAMENTO</t>
  </si>
  <si>
    <t>PIS-LON-005</t>
  </si>
  <si>
    <t>APLICAÇÃO DE LONA PRETA, ESP. 150 MICRAS, INCLUSIVE FORNECIMENTO</t>
  </si>
  <si>
    <t>ARM-TEL-010</t>
  </si>
  <si>
    <t>ARMADURA DE TELA DE AÇO CA-60 B SOLDADA TIPO Q-92 (DIÂMETRO DO FIO: 4,20 MM / DIMENSÕES DA TRAMA: 150 X 150MM / TIPO DA MALHA: QUADRANGULAR)</t>
  </si>
  <si>
    <t xml:space="preserve"> PIS-POL-010</t>
  </si>
  <si>
    <t>CORTE E POLIMENTO MECÂNICO DE PISO EM CONCRETO COM NIVELAMENTO A LASER (NÍVEL ZERO)</t>
  </si>
  <si>
    <t>1.2.8</t>
  </si>
  <si>
    <t xml:space="preserve">ARM-AÇO-020 </t>
  </si>
  <si>
    <t>CORTE, DOBRA E MONTAGEM DE AÇO CA-50/60</t>
  </si>
  <si>
    <t>TER-REA-010</t>
  </si>
  <si>
    <t>REATERRO COMPACTADO DE VALA COM EQUIPAMENTO PLACA VIBRATÓRIA</t>
  </si>
  <si>
    <t>FUN-CON-050</t>
  </si>
  <si>
    <t>FORNECIMENTO DE CONCRETO ESTRUTURAL, PREPARADO EM OBRA COM BETONEIRA, COM FCK 25 MPA, INCLUSIVE LANÇAMENTO, ADENSAMENTO E ACABAMENTO (FUNDAÇÃO)</t>
  </si>
  <si>
    <t>ALV-BLO-040</t>
  </si>
  <si>
    <t>ALVENARIA ESTRUTURAL COM BLOCO DE CONCRETO, ESP. 14CM, (FBK 4,5MPA), PARA REVESTIMENTO, INCLUSIVE ARGAMASSA PARA ASSENTAMENTO</t>
  </si>
  <si>
    <t>CIN-BLO-010</t>
  </si>
  <si>
    <t>CINTA DE AMARRAÇÃO DE ALVENARIA COM BLOCO DE CONCRETO ESTRUTURAL, CANALETA TIPO "U", ESP. 14CM, (FBK 4,5MPA), PARA REVESTIMENTO, INCLUSIVE ARGAMASSA PARA ASSENTAMENTO, EXCLUSIVE GRAUTE E ARMAÇÃO</t>
  </si>
  <si>
    <t>REV-CHA-005</t>
  </si>
  <si>
    <t>CHAPISCO COM ARGAMASSA, TRAÇO 1:3 (CIMENTO E AREIA), ESP. 5MM, APLICADO EM ALVENARIA / ESTRUTURA DE CONCRETO COM COLHER, PREPARO MECÂNICO</t>
  </si>
  <si>
    <t>REV-REB-015</t>
  </si>
  <si>
    <t>REBOCO COM ARGAMASSA, TRAÇO 1:2:8 (CIMENTO, CAL E AREIA), ESP. 20MM, APLICAÇÃO MANUAL, PREPARO MECÂNICO</t>
  </si>
  <si>
    <t>1.2.14</t>
  </si>
  <si>
    <t>ALV-BLO-045</t>
  </si>
  <si>
    <t>ALVENARIA ESTRUTURAL COM BLOCO DE CONCRETO, ESP. 19CM, (FBK 4,5MPA), PARA REVESTIMENTO, INCLUSIVE ARGAMASSA PARA ASSENTAMENTO</t>
  </si>
  <si>
    <t>REV-REB-010</t>
  </si>
  <si>
    <t>REBOCO COM ARGAMASSA, TRAÇO 1:2:9 (CIMENTO, CAL E AREIA), COM ADITIVO IMPERMEABILIZANTE, ESP. 20MM, APLICAÇÃO MANUAL, PREPARO MECÂNICO</t>
  </si>
  <si>
    <t>IMP-ARG-005</t>
  </si>
  <si>
    <t xml:space="preserve">IMPERMEABILIZAÇÃO COM ARGAMASSA TRAÇO 1:3, E = 2,50 CM COM ADITIVO </t>
  </si>
  <si>
    <t>EST-MET-010</t>
  </si>
  <si>
    <t>FORNECIMENTO, FABRICAÇÃO, TRANSPORTE E MONTAGEM DE ESTRUTURA METÁLICA EM PERFIS SOLDADOS, INCLUSIVE PINTURA PRIMER</t>
  </si>
  <si>
    <t>PLU-CAL-045</t>
  </si>
  <si>
    <t>CALHA DE CHAPA GALVANIZADA Nº. 24 GSG, DESENVOLVIMENTO = 50 CM</t>
  </si>
  <si>
    <t>PLU-CON-005</t>
  </si>
  <si>
    <t xml:space="preserve">CONDUTOR DE AP DO TELHADO EM TUBO PVC ESGOTO, INCLUSIVE CONEXÕES E SUPORTES, 100MM </t>
  </si>
  <si>
    <t>INST-ESG-005</t>
  </si>
  <si>
    <t>INST-ESG-015</t>
  </si>
  <si>
    <t>PONTO DE ESGOTO, INCLUINDO TUBO DE PVC RÍGIDO SOLDÁVEL DE 50 MM E CONEXÕES (PIAS DE COZINHA, MÁQUINAS DE LAVAR, ETC.)</t>
  </si>
  <si>
    <t>INST-ESG-010</t>
  </si>
  <si>
    <t>HID-SIF-015</t>
  </si>
  <si>
    <t xml:space="preserve">CAIXA SIFONADA EM PVC COM GRELHA REDONDA 100 X 100 X 50 MM </t>
  </si>
  <si>
    <t>INST-AGU-005</t>
  </si>
  <si>
    <t>PONTO DE ÁGUA FRIA EMBUTIDO, INCLUINDO TUBO DE PVC RÍGIDO SOLDÁVEL E CONEXÕES</t>
  </si>
  <si>
    <t>HID-DAG-015</t>
  </si>
  <si>
    <t>HID-ADP-005</t>
  </si>
  <si>
    <t xml:space="preserve">ADAPTADOR SOLDÁVEL DE PVC MARROM COM FLANGES E ANEL PARA CAIXA DÁGUA Ø 20 MM X 1/2" </t>
  </si>
  <si>
    <t>HID-ADP-025</t>
  </si>
  <si>
    <t>ADAPTADOR SOLDÁVEL DE PVC MARROM COM FLANGES E ANEL PARA CAIXA DÁGUA Ø 50 MM X 1 1/2"</t>
  </si>
  <si>
    <t>1.4.9</t>
  </si>
  <si>
    <t>MET-BOI-015</t>
  </si>
  <si>
    <t>TORNEIRA DE BÓIA, D = 20 MM (3/4")</t>
  </si>
  <si>
    <t>MET-BOI-005</t>
  </si>
  <si>
    <t>TORNEIRA CHAVE BÓIA AUTOMÁTICA PARA RESERVATÓRIO</t>
  </si>
  <si>
    <t>1.4.10</t>
  </si>
  <si>
    <t>HID-BOM-005</t>
  </si>
  <si>
    <t>BOMBA CENTRÍFUGA DE SUCÇÃO E RECALQUE 1/2 HP D = 2"</t>
  </si>
  <si>
    <t>HID-CXS-300</t>
  </si>
  <si>
    <t xml:space="preserve">CAIXA DÁGUA SUBTERRÂNEA, CAPACIDADE 15.000L, EM CONCRETO E CASAS DE BOMBAS </t>
  </si>
  <si>
    <t>1.4.11</t>
  </si>
  <si>
    <t>1.4.12</t>
  </si>
  <si>
    <t>HID-GOR-035</t>
  </si>
  <si>
    <t>CAIXA DE GORDURA PRÉ FABRICADA SIMPLES VOL. 120 LITROS</t>
  </si>
  <si>
    <t>HID-CXS-040</t>
  </si>
  <si>
    <t>CAIXA ALVENARIA 50 X 50 X 60 CM, TAMPA EM CONCRETOINSPEÇÃO /PASSAGEM, INCLUSIVE ESCAVAÇÃO, REATERRO E BOTAFORA</t>
  </si>
  <si>
    <t>HID-CXS-160</t>
  </si>
  <si>
    <t>CAIXA ALVENARIA 30 X 30 X 60 CM, TAMPA EM GRELHA DE AÇOPASSAGEM, INCLUSIVE ESCAVAÇÃO, REATERRO E BOTA-FORA</t>
  </si>
  <si>
    <t>1.4.13</t>
  </si>
  <si>
    <t>1.4.14</t>
  </si>
  <si>
    <t>1.4.15</t>
  </si>
  <si>
    <t xml:space="preserve">CAIXA DÁGUA DE POLIETILENO COM TAMPA 1000L </t>
  </si>
  <si>
    <t>ED-9081</t>
  </si>
  <si>
    <t>REVESTIMENTO COM CERÂMICA APLICADO EM PAREDE, ACABAMENTO ESMALTADO, AMBIENTE INTERNO/EXTERNO, PADRÃO EXTRA, DIMENSÃO DA PEÇA ATÉ 2025 CM2, PEI III, ASSENTAMENTO COM ARGAMASSA INDUSTRIALIZADA, INCLUSIVE REJUNTAMENTO</t>
  </si>
  <si>
    <t xml:space="preserve">PIS-CON-015 </t>
  </si>
  <si>
    <t>CONTRAPISO DESEMPENADO COM ARGAMASSA, TRAÇO 1:3 (CIMENTO E AREIA), ESP. 30MM</t>
  </si>
  <si>
    <t>PIS-CER-010</t>
  </si>
  <si>
    <t>REVESTIMENTO COM CERÂMICA APLICADO EM PISO, ACABAMENTO ESMALTADO, AMBIENTE INTERNO, PADRÃO EXTRA, DIMENSÃO DA PEÇA ATÉ 2025 CM2, PEI V, ASSENTAMENTO COM ARGAMASSA INDUSTRIALIZADA, INCLUSIVE REJUNTAMENTO</t>
  </si>
  <si>
    <t>PASSEIOS DE CONCRETO E = 6 CM, FCK = 10 MPA, JUNTA SECA</t>
  </si>
  <si>
    <t>URB-PAS-006</t>
  </si>
  <si>
    <t>ESQ-MAR-020</t>
  </si>
  <si>
    <t xml:space="preserve">MARCO EM MADEIRA DE LEI PARA PINTURA, L = 14 CM, 90 X 210 CM </t>
  </si>
  <si>
    <t>FOLHA DE PORTA MADEIRA DE LEI PRANCHETA PARA PINTURA 90 X 210 CM</t>
  </si>
  <si>
    <t>ESQ-FOL-025</t>
  </si>
  <si>
    <t>VID-TEM-010</t>
  </si>
  <si>
    <t>VIDRO TEMPERADO INCOLOR, ESP. 8MM, INCLUSIVE FIXAÇÃO E VEDAÇÃO COM GUARNIÇÃO / GAXETA DE BORRACHA NEOPREME, FORNECIMENTO E INSTALAÇÃO, EXCLUSIVE CAIXILHO/PERFIL</t>
  </si>
  <si>
    <t>FECHADURA 457-(E49) E283 - ML600 CROMADA</t>
  </si>
  <si>
    <t>FRG-FEC-010</t>
  </si>
  <si>
    <t>FRG-DOB-010</t>
  </si>
  <si>
    <t>DOBRADIÇA DE FERRO CROMADA 3" X 2 1/2"</t>
  </si>
  <si>
    <t>SEE-QUA-016</t>
  </si>
  <si>
    <t>SOL-GRA-005</t>
  </si>
  <si>
    <t>SOLEIRA DE GRANITO CINZA ANDORINHA E = 2 CM</t>
  </si>
  <si>
    <t>ED-7576</t>
  </si>
  <si>
    <t>PIN-ESM-015</t>
  </si>
  <si>
    <t>PINTURA ESMALTE EM ESQUADRIA DE MADEIRA, DUAS (2) DEMÃOS, INCLUSIVE UMA (1) DEMÃO DE FUNDO NIVELADOR, EXCLUSIVE MASSA A ÓLEO</t>
  </si>
  <si>
    <t>PIN-ACR-005</t>
  </si>
  <si>
    <t>PINTURA ACRÍLICA EM PAREDE, DUAS (2) DEMÃOS, EXCLUSIVE SELADOR ACRÍLICO E MASSA ACRÍLICA/CORRIDA (PVA)</t>
  </si>
  <si>
    <t>ELE-LUM-026</t>
  </si>
  <si>
    <t>LUMINÁRIA CHANFRADA PARA LÂMPADA FLUORESCENTE 2 X 32 W OU 2 X 40 W, COMPLETA</t>
  </si>
  <si>
    <t>ELE-CAB-235</t>
  </si>
  <si>
    <t>CABO DE COBRE FLEXÍVEL, CLASSE 5, ISOLAMENTO TIPO LSHF/ATOX, NÃO HALOGENADO, ANTICHAMA, TERMOPLÁSTICO, UNIPOLAR, SEÇÃO 2,5 MM2, 70°C, 450/750V</t>
  </si>
  <si>
    <t>ELE-CAB-245</t>
  </si>
  <si>
    <t>CABO DE COBRE FLEXÍVEL, CLASSE 5, ISOLAMENTO TIPO LSHF/ATOX, NÃO HALOGENADO, ANTICHAMA, TERMOPLÁSTICO, UNIPOLAR, SEÇÃO 6 MM2, 70°C, 450/750V</t>
  </si>
  <si>
    <t>ELE-TOM-005</t>
  </si>
  <si>
    <t>TOMADA SIMPLES - 2P + T - 10A COM PLACA</t>
  </si>
  <si>
    <t>ELE-INT-026</t>
  </si>
  <si>
    <t xml:space="preserve">CONJUNTO 2 INTERRUPTORES SIMPLES COM PLACA </t>
  </si>
  <si>
    <t>ELE-QUA-006</t>
  </si>
  <si>
    <t>QUADRO DE DISTRIBUIÇÃO PARA 12 MÓDULOS COM BARRAMENTO E CHAVE</t>
  </si>
  <si>
    <t>ELE-DIS-008</t>
  </si>
  <si>
    <t>DISJUNTOR MONOPOLAR TERMOMAGNETICO 10A 30A</t>
  </si>
  <si>
    <t>ELE-DIS-067</t>
  </si>
  <si>
    <t>DISJUNTOR BIPOLAR TERMOMAGNETICO 10A 50A</t>
  </si>
  <si>
    <t>LOU-VAS-020</t>
  </si>
  <si>
    <t>BACIA SANITÁRIA (VASO) DE LOUÇA CONVENCIONAL, COR BRANCA, INCLUSIVE ACESSÓRIOS DE FIXAÇÃO/VEDAÇÃO, VÁLVULA DE DESCARGA METÁLICA COM ACIONAMENTO DUPLO,
TUBO DE LIGAÇÃO DE LATÃO COM CANOPLA, FORNECIMENTO, INSTALAÇÃO E REJUNTAMENTO</t>
  </si>
  <si>
    <t>VASO SANITARIO SIFONADO CONVENCIONAL PARA PCD SEM FURO FRONTAL COM LOUÇA BRANCA SEM ASSENTO, INCLUSO CONJUNTO DE LIGAÇÃO PARA BACIA SANITÁRIA AJUSTÁVEL - FORNECIMENTO E INSTALAÇÃO. AF_10/2016</t>
  </si>
  <si>
    <t xml:space="preserve">ED-9133 </t>
  </si>
  <si>
    <t xml:space="preserve">VÁLVULA DE DESCARGA COM REGISTRO INTERNO, ACIONAMENTO DUPLO, DN 1.1/2" (50MM), INCLUSIVE ACABAMENTO DA VÁLVULA </t>
  </si>
  <si>
    <t>LOU-LAV-010</t>
  </si>
  <si>
    <t>LAVATÓRIO DE LOUÇA BRANCA COM COLUNA, TAMANHO MÉDIO, INCLUSIVE ACESSÓRIOS DE FIXAÇÃO, VÁLVULA DE ESCOAMENTO DE METAL COM ACABAMENTO CROMADO, SIFÃO DE METAL TIPO COPO COM ACABAMENTO CROMADO, FORNECIMENTO, INSTALAÇÃO E REJUNTAMENTO, EXCLUSIVE TORNEIRA E ENGATE FLEXÍVEL</t>
  </si>
  <si>
    <t>MET-TOR-035</t>
  </si>
  <si>
    <t>TORNEIRA METÁLICA PARA LAVATÓRIO, ACABAMENTO CROMADO, COM AREJADOR, APLICAÇÃO DE MESA, INCLUSIVE ENGATE FLEXÍVEL METÁLICO, FORNECIMENTO E INSTALAÇÃO</t>
  </si>
  <si>
    <t>LOU-MIC-011</t>
  </si>
  <si>
    <t>MICTÓRIO SIFONADO DE LOUÇA BRANCA, INCLUSIVE ENGATE FLEXÍVEL, EXCLUSIVE VÁLVULA DE DESCARGA</t>
  </si>
  <si>
    <t>MET-VAL-030</t>
  </si>
  <si>
    <t>VÁLVULA PARA MICTÓRIO COM FECHAMENTO AUTOMÁTICO D = 1/2"</t>
  </si>
  <si>
    <t>LOU-TAN-020</t>
  </si>
  <si>
    <t>TANQUE DE LOUÇA BRANCA COM COLUNA, CAPACIDADE 22 LITROS, INCLUSIVE ACESSÓRIOS DE FIXAÇÃO, VÁLVULA DE ESCOAMENTO DE METAL COM ACABAMENTO CROMADO, SIFÃO DE METAL TIPO COPO COM ACABAMENTO CROMADO, FORNECIMENTO, INSTALAÇÃO E REJUNTAMENTO, EXCLUSIVE TORNEIRA</t>
  </si>
  <si>
    <t>MET-TOR-040</t>
  </si>
  <si>
    <t>TORNEIRA METÁLICA PARA TANQUE, ACABAMENTO CROMADO, INCLUSIVE ENGATE FLEXÍVEL METÁLICO, FORNECIMENTO E INSTALAÇÃO</t>
  </si>
  <si>
    <t>BAN-GRA-010</t>
  </si>
  <si>
    <t>BANCADA EM GRANITO CINZA ANDORINHA E = 3CM, APOIADA EM ALVENARIA</t>
  </si>
  <si>
    <t>LOU-BOJ-010</t>
  </si>
  <si>
    <t>CUBA EM AÇO INOXIDÁVEL DE EMBUTIR, AISI 304, APLICAÇÃO PARA PIA (560X330X115MM), NÚMERO 2, ASSENTAMENTO EM BANCADA, INCLUSIVE VÁLVULA DE ESCOAMENTO DE METAL COM ACABAMENTO CROMADO, SIFÃO DE METAL TIPO COPO COM ACABAMENTO CROMADO, FORNECIMENTO E INSTALAÇÃO</t>
  </si>
  <si>
    <t>MET-TOR-020</t>
  </si>
  <si>
    <t>TORNEIRA METÁLICA PARA PIA, BICA MÓVEL, ACABAMENTO CROMADO, COM AREJADOR, APLICAÇÃO DE PAREDE, INCLUSIVE FORNECIMENTO E INSTALAÇÃO</t>
  </si>
  <si>
    <t>ACE-PAP-015</t>
  </si>
  <si>
    <t xml:space="preserve">PAPELEIRA METÁLICA CROMADA, INCLUSIVE FIXAÇÃO </t>
  </si>
  <si>
    <t>ACE-SAB-025</t>
  </si>
  <si>
    <t>SABONETEIRA PLASTICA TIPO DISPENSER PARA SABONETE LIQUIDO COM RESERVATORIO 800 ML</t>
  </si>
  <si>
    <t>ACE-BAR-015</t>
  </si>
  <si>
    <t>BARRA DE APOIO EM AÇO INOX PARA P.N.E. L = 90 CM (VASO SANITÁRIO)</t>
  </si>
  <si>
    <t>ACE-BAR-035</t>
  </si>
  <si>
    <t>BARRA DE APOIO HORIZONTAL EM AÇO INOX D = 1 1/4", L = 120 CM, PARA P.N.E. (LAVATÓRIO), INCLUSIVE FIXAÇÃO</t>
  </si>
  <si>
    <t>ACE-BAR-020</t>
  </si>
  <si>
    <t>BARRA DE APOIO P.N.E. L = 40 CM (PORTA)</t>
  </si>
  <si>
    <t>LIM-GER-005</t>
  </si>
  <si>
    <t>MEMÓRIA DE CÁLCULO</t>
  </si>
  <si>
    <t>Placa de Obra 3,00x1,50 m</t>
  </si>
  <si>
    <t>(482,43*0,3*0,4)+(0,5*0,5*0,4*76)</t>
  </si>
  <si>
    <t>(76)*12</t>
  </si>
  <si>
    <t>(((482,43*2)*0,3)+((76*0,8*3,5)+(0,5*0,5*0,4)*76))</t>
  </si>
  <si>
    <t>(50,15*8,15)+(41,85*8,15)+(15,75*8,3)</t>
  </si>
  <si>
    <t>46,56*110</t>
  </si>
  <si>
    <t>880,53*0,3</t>
  </si>
  <si>
    <t>((482,43*0,3*0,2)+(72*3,5*0,15*0,25)+(4*3,5*0,2*0,2)+(76*0,5*0,5*0,4))</t>
  </si>
  <si>
    <t>((44*2)+(41,85*2)+(6,15*13)+(15,75*2)+(6,3*5)+(29,04))*3,5</t>
  </si>
  <si>
    <t>(44*2+6,15*2)+(15,75*2+6,3*2)+(41,85*2+6,15*2)</t>
  </si>
  <si>
    <t>Chapisco 1.202,92 x 2 Lados</t>
  </si>
  <si>
    <t>Reboco 1.202,92 x 2 Lados</t>
  </si>
  <si>
    <t>MOBILIZAÇÃO E DESMOBILIZAÇÃO DO EQUIPAMENTO BATE ESTACA</t>
  </si>
  <si>
    <t>Alvenaria de Base (1202,92/3,5)*0,5</t>
  </si>
  <si>
    <t>(171,85*2)</t>
  </si>
  <si>
    <t>(1202,92/3,5)*0,5</t>
  </si>
  <si>
    <t>(51,15+41,85+24,9+15,75+41,85+41,85)</t>
  </si>
  <si>
    <t>(14*2)*3,5</t>
  </si>
  <si>
    <t>11 unidades</t>
  </si>
  <si>
    <t>9 unidades</t>
  </si>
  <si>
    <t>5 unidades</t>
  </si>
  <si>
    <t>3 unidades</t>
  </si>
  <si>
    <t>1 unidade</t>
  </si>
  <si>
    <t>2 unidades</t>
  </si>
  <si>
    <t>(((6*2)+(4*3)+(3*1,5)+(1,65+1,99+2,14))+((6*2)+(4*3)+(4,16*2)+(6*1,5)))*2+((4*1,5)*2)+((5+5+5,85+5,85))*2</t>
  </si>
  <si>
    <t>((8,19*2)+(5,85*2))*9+((5,19*4+2,85*4)+(5*2+5,85*2)+(6*2+4*2)+(6*2+5*2))+(44+6,15+6,3+15,75+6,15+41,85)</t>
  </si>
  <si>
    <t>((53,15+53,15+29,3+8,15+8,15)*1,5)*0,06</t>
  </si>
  <si>
    <t>13 unidades</t>
  </si>
  <si>
    <t>(2*1,2)*43+((3*0,6))*2+((0,8*0,6))*1</t>
  </si>
  <si>
    <t>20 unidades</t>
  </si>
  <si>
    <t>(0,9*13)+(0,8*6)+(0,7*1)</t>
  </si>
  <si>
    <t>6 unidades</t>
  </si>
  <si>
    <t>(0,6*2)*6</t>
  </si>
  <si>
    <t>((0,9*2,1)*13*2)+((0,8*2,1)*6*2)+((0,7*2,1)*1*2)</t>
  </si>
  <si>
    <t>1202,92*2</t>
  </si>
  <si>
    <t>((1202,92/3,5)*1,5)*2</t>
  </si>
  <si>
    <t>(10*4)+(7*2)+(16*1)</t>
  </si>
  <si>
    <t>2000,00 metros</t>
  </si>
  <si>
    <t>(4*12)+(2*2)</t>
  </si>
  <si>
    <t>18 unidades</t>
  </si>
  <si>
    <t>12 unidades</t>
  </si>
  <si>
    <t>4*9</t>
  </si>
  <si>
    <t>8 unidades</t>
  </si>
  <si>
    <t>((4*0,6)*2)+(2*0,3)*1</t>
  </si>
  <si>
    <t xml:space="preserve">IIO-BAR-046 </t>
  </si>
  <si>
    <t xml:space="preserve">BARRACÃO DE OBRA, INCLUSIVE SANITÁRIOS </t>
  </si>
  <si>
    <t>M²</t>
  </si>
  <si>
    <t>2,50*8,00 m</t>
  </si>
  <si>
    <t>880,53m²</t>
  </si>
  <si>
    <t>1 prancha A1</t>
  </si>
  <si>
    <t>2 pranchas A1</t>
  </si>
  <si>
    <t>(50,15*4 + 5,19 + 6 + 6 + 1,5 + 2,15 + 4,15 + 5*1,25 + 23,9*2 + 1,5 + 3*2 + 5,85*12)*0,3*0,4 + (0,6*0,6*0,5*76)</t>
  </si>
  <si>
    <t>1 vb</t>
  </si>
  <si>
    <t>(50,15*4 + 5,19 + 6 + 6 + 1,5 + 2,15 + 4,15 + 5*1,25 + 23,9*2 + 1,5 + 3*2 + 5,85*12)*0,3*2  + (0,6*4*0,5*76)</t>
  </si>
  <si>
    <t>231,8*0,07</t>
  </si>
  <si>
    <t>1,48*880,53</t>
  </si>
  <si>
    <t>((44*2)+(41,85*2)+(6,15*13)+(15,75*2)+(6,3*5))*3</t>
  </si>
  <si>
    <t>((44*2)+(41,85*2)+(6,15*13)+(15,75*2)+(6,3*5)+(5,19)+(1,5*2))*2,9 + ((3*2)+(1,4*5)+(0,3*6))*2,1</t>
  </si>
  <si>
    <t>((44*2)+(41,85*2)+(6,15*13)+(15,75*2)+(6,3*5)+(5,19)+(1,5*2))*3,5 + ((3*2)+(1,4*5)+(0,3*6))*2,1</t>
  </si>
  <si>
    <t>((44*2)+(41,85*2)+(6,15*13)+(15,75*2)+(6,3*5)+(5,19)+(1,5*2))*0,2</t>
  </si>
  <si>
    <t>(((44*2)+(41,85*2)+(6,15*13)+(15,75*2)+(6,3*5)+(5,19)+(1,5*2))*0,2)*2</t>
  </si>
  <si>
    <t>9 vasos</t>
  </si>
  <si>
    <t>2 pias, 2 tanques e 1 máquina</t>
  </si>
  <si>
    <t>2 banheiros, 1 wc, 1 cozinha e 1 lavanderia</t>
  </si>
  <si>
    <t>2 banheiros e 1 cozinha</t>
  </si>
  <si>
    <t>3 caixas d'água</t>
  </si>
  <si>
    <t>3  entradas caixas d'água</t>
  </si>
  <si>
    <t>3  saídas caixas d'água</t>
  </si>
  <si>
    <t>1 reservatório enterrado</t>
  </si>
  <si>
    <t>14*2*3,5</t>
  </si>
  <si>
    <t>28 (águas pluviais)</t>
  </si>
  <si>
    <t>ROD-ARG-015</t>
  </si>
  <si>
    <t>RODAPÉ COM ARGAMASSA, TRAÇO 1:3 (CIMENTO E AREIA), ESP. 2CM, ALTURA 10CM, DESEMPENADO / ALISADO COM COLHER</t>
  </si>
  <si>
    <t>((8,19*2)+(5,85*2))*9+((5,19*2,85*2)+(6*2+5*2)+(6*2+4*2))+(44+15,75+6,15+41,85)</t>
  </si>
  <si>
    <t>((5,19+2,85+5+5,85)*2*3,5) + ((6,15+6,3+1,5+1,5)*2,1) + ((3*8 + 1,25*10 + 0,3*12 + 6*4))*2,1</t>
  </si>
  <si>
    <t>((53,15+53,15+23,9+8,15+8,15)*1,5)</t>
  </si>
  <si>
    <t>20*0,9*0,15</t>
  </si>
  <si>
    <t>PEI-GRA-005</t>
  </si>
  <si>
    <t>PEITORIL DE GRANITO CINZA ANDORINHA E = 2 CM</t>
  </si>
  <si>
    <t>((43*2,00)+(2*3,00)+(1*0,8))*0,20</t>
  </si>
  <si>
    <t>16 unidades</t>
  </si>
  <si>
    <t>16,00*3</t>
  </si>
  <si>
    <t>FORNECIMENTO E ASSENTAMENTO DE PORTA EM ALUMÍNIO, TIPO VENEZIANA, DE ABRIR, ACABAMENTO ANODIZADO NATURAL, INCLUSIVE FECHADURA, DOBRADIÇA E MARCO</t>
  </si>
  <si>
    <t>(4*0,9*2,10) + (6*0,60*2,00)</t>
  </si>
  <si>
    <t>(0,9*2,1)*16*2</t>
  </si>
  <si>
    <t>(((44*2)+(41,85*2)+(6,15*13)+(15,75*2)+(6,3*5)+(5,19)+(1,5*2))*3,5 + ((3*2)+(1,4*5)+(0,3*6))*2,1) - (((5,19+2,85+5+5,85)*2*3,5) + ((6,15+6,3+1,5+1,5)*2,1) + ((3*8 + 1,25*10 + 0,3*12 + 6*4))*2,1)</t>
  </si>
  <si>
    <t>PIN-SEL-005</t>
  </si>
  <si>
    <t>PREPARAÇÃO PARA EMASSAMENTO OU PINTURA (LÁTEX/ACRÍLICA) EM PAREDE, INCLUSIVE UMA (1) DEMÃO DE SELADOR ACRÍLICO</t>
  </si>
  <si>
    <t>1.7.4</t>
  </si>
  <si>
    <t>PIN-SEL-010</t>
  </si>
  <si>
    <t>1.7.5</t>
  </si>
  <si>
    <t>PREPARAÇÃO PARA EMASSAMENTO OU PINTURA (LÁTEX/ACRÍLICA) EM TETO, INCLUSIVE UMA (1) DEMÃO DE SELADOR ACRÍLICO</t>
  </si>
  <si>
    <t>PIN-ACR-006</t>
  </si>
  <si>
    <t>PINTURA ACRÍLICA EM TETO, DUAS (2) DEMÃOS, EXCLUSIVE SELADOR ACRÍLICO E MASSA ACRÍLICA / CORRIDA (PVA)</t>
  </si>
  <si>
    <t>TOMADA SIMPLES - 2P + T - 10A COM PLACA (ALTA)</t>
  </si>
  <si>
    <t>ELE-PAD-055</t>
  </si>
  <si>
    <t xml:space="preserve">PADRÃO CEMIG SUBTERRÂNEO TIPO C1 DEMANDA ATE 15 KVA, BIFÁSICO </t>
  </si>
  <si>
    <t>1.8.10</t>
  </si>
  <si>
    <t xml:space="preserve">ELE-CXS-035 </t>
  </si>
  <si>
    <t>CAIXA DE FERRO ESMALTADA 2 X 4"</t>
  </si>
  <si>
    <t>1.8.11</t>
  </si>
  <si>
    <t>1.8.12</t>
  </si>
  <si>
    <t>ELE-CXS-065</t>
  </si>
  <si>
    <t xml:space="preserve">CAIXA DE CHAPA ESMALTADA, FUNDO MÓVEL OCTOGONAL DUPLO </t>
  </si>
  <si>
    <t xml:space="preserve">ELE-MAN-015 </t>
  </si>
  <si>
    <t>ELETRODUTO FLEXÍVEL CORRUGADO, PVC, ANTI-CHAMA DN 25 MM (3/4") - APLICAÇÃO EM ALVENARIA</t>
  </si>
  <si>
    <t>ELE-DUT-005</t>
  </si>
  <si>
    <t>DUTO CORRUGADO EM PEAD (POLIETILENO DE ALTA DENSIDADE), PARA PROTEÇÃO DE CABOS SUBTERRÂNEOS DN 40 MM (1.1/2")</t>
  </si>
  <si>
    <t>ELE-CAB-230</t>
  </si>
  <si>
    <t>CABO DE COBRE FLEXÍVEL, CLASSE 5, ISOLAMENTO TIPO LSHF/ATOX, NÃO HALOGENADO, ANTICHAMA, TERMOPLÁSTICO, UNIPOLAR, SEÇÃO 1,5 MM2, 70°C, 450/750V</t>
  </si>
  <si>
    <t>ELE-CAB-250</t>
  </si>
  <si>
    <t>CABO DE COBRE FLEXÍVEL, CLASSE 5, ISOLAMENTO TIPO LSHF/ATOX, NÃO HALOGENADO, ANTICHAMA, TERMOPLÁSTICO, UNIPOLAR, SEÇÃO 10 MM2, 70°C, 450/750V</t>
  </si>
  <si>
    <t>ELE-CAB-255</t>
  </si>
  <si>
    <t>CABO DE COBRE FLEXÍVEL, CLASSE 5, ISOLAMENTO TIPO LSHF/ATOX, NÃO HALOGENADO, ANTICHAMA, TERMOPLÁSTICO, UNIPOLAR, SEÇÃO 16 MM2, 70°C, 450/750V</t>
  </si>
  <si>
    <t>ELE-CXS-090</t>
  </si>
  <si>
    <t>CAIXA DE PASSAGEM EM ALVENARIA E TAMPA DE CONCRETO, FUNDO DE BRITA, TIPO 1, 30 X 30 X 40 CM, INCLUSIVE ESCAVAÇÃO, REATERRO E BOTA-FORA</t>
  </si>
  <si>
    <t>ELE-ATE-015</t>
  </si>
  <si>
    <t>CAIXA PRÉ MOLDADA PARA ATERRAMENTO COM TAMPA DE CONCRETO 25 X 25 X 50 CM, INCLUSIVE ESCAVAÇÃO E BOTA FORA</t>
  </si>
  <si>
    <t>ELE-HAS-010</t>
  </si>
  <si>
    <t>HASTE DE AÇO COBREADA PARA ATERRAMENTO DIÂMETRO 3/4"X2400 MM,CONFORME PADRÕES TELEBRÁS</t>
  </si>
  <si>
    <t>INST-TEL-005</t>
  </si>
  <si>
    <t>PONTO DE TELEFONE, INCLUINDO ELETRODUTO DE PVC RÍGIDO E CAIXA COM ESPELHO</t>
  </si>
  <si>
    <t>INST-STVAL-010</t>
  </si>
  <si>
    <t>PONTO SECO PARA INSTALAÇÃO DE SOM, TV, ALARME E LÓGICA, INCLUINDO ELETRODUTO DE PVC FLEXÍVEL CORRUGADO E CAIXA COM ESPELHO</t>
  </si>
  <si>
    <t>1.8.13</t>
  </si>
  <si>
    <t>1.8.14</t>
  </si>
  <si>
    <t>1.8.15</t>
  </si>
  <si>
    <t>1.8.16</t>
  </si>
  <si>
    <t>1.8.17</t>
  </si>
  <si>
    <t>1.8.19</t>
  </si>
  <si>
    <t>1.8.20</t>
  </si>
  <si>
    <t>1.8.21</t>
  </si>
  <si>
    <t>1.8.22</t>
  </si>
  <si>
    <t>1.8.23</t>
  </si>
  <si>
    <t>(4*12) + (2*2) + 18 + (4*9)</t>
  </si>
  <si>
    <t>4*2</t>
  </si>
  <si>
    <t>100,00 metros</t>
  </si>
  <si>
    <t>1000,00 metros</t>
  </si>
  <si>
    <t>200,00 metros</t>
  </si>
  <si>
    <t>4 unidades</t>
  </si>
  <si>
    <t>(2*10) + 4 + 2</t>
  </si>
  <si>
    <t>7 unidades</t>
  </si>
  <si>
    <t>((4*0,6)*2)+(2*0,50)*1</t>
  </si>
  <si>
    <t>1.9.10</t>
  </si>
  <si>
    <t>1.9.11</t>
  </si>
  <si>
    <t>1.9.12</t>
  </si>
  <si>
    <t>1.9.13</t>
  </si>
  <si>
    <t>1.9.14</t>
  </si>
  <si>
    <t>1.9.15</t>
  </si>
  <si>
    <t>1.9.16</t>
  </si>
  <si>
    <t>1.9.17</t>
  </si>
  <si>
    <t>1.9.18</t>
  </si>
  <si>
    <t>ACE-PAP-020</t>
  </si>
  <si>
    <t>DISPENSER EM PLÁSTICO PARA PAPEL TOALHA 2 OU 3 FOLHAS</t>
  </si>
  <si>
    <t>2*2</t>
  </si>
  <si>
    <t>ESCORAMENTO PARA LAJE PRÉ MOLDADAS EM TABUAS DE PINHO, INCLUSIVE RETIRADA</t>
  </si>
  <si>
    <t>LAJ-ESC-005</t>
  </si>
  <si>
    <t>LAJ-REV-005</t>
  </si>
  <si>
    <t>LAJE PRÉ-MOLDADA, A REVESTIR, INCLUSIVE CAPEAMENTO E = 4CM, SC = 100 KG/M2, L = 3,00 M</t>
  </si>
  <si>
    <t xml:space="preserve">LAJ-REV-015 </t>
  </si>
  <si>
    <t>1.2.19</t>
  </si>
  <si>
    <t>LAJE PRÉ-MOLDADA, A REVESTIR, INCLUSIVE CAPEAMENTO E = 4CM, SC = 100 KG/M2, L = 5,00 M</t>
  </si>
  <si>
    <t>(6,3*6,45) + (1,8*1,8)</t>
  </si>
  <si>
    <t>5,3*6,15</t>
  </si>
  <si>
    <t>(6,3*6,45) + (1,8*1,8) + (5,30*6,15)</t>
  </si>
  <si>
    <t xml:space="preserve">ED-9066 </t>
  </si>
  <si>
    <t xml:space="preserve">REVESTIMENTO DE GESSO EM TETO, ESP. 5MM, APLICAÇÃO MANUAL (SARRAFAEADO) </t>
  </si>
  <si>
    <t>1.7.6</t>
  </si>
  <si>
    <t>(6,0*3,00*2) + (1,5*1,5) + (5,00*5,85)</t>
  </si>
  <si>
    <t>DATA:</t>
  </si>
  <si>
    <t>REFERÊNICA:</t>
  </si>
  <si>
    <t>SETOP-SUL-JAN/2019 e SINAPI-MG-02/2019</t>
  </si>
  <si>
    <t>1.2.20</t>
  </si>
  <si>
    <t>EST-CON-035</t>
  </si>
  <si>
    <t>FORNECIMENTO DE CONCRETO ESTRUTURAL, PREPARADO EM OBRA, COM FCK 25 MPA, INCLUSIVE LANÇAMENTO, ADENSAMENTO E ACABAMENTO</t>
  </si>
  <si>
    <t>1% do valor da obra</t>
  </si>
  <si>
    <t>8 lavatórios, 3 mictórios 5 ralos sifonados</t>
  </si>
  <si>
    <t>8 lavatórios, 3 mictórios, 2 pias, 2 tanques e 1 máquina</t>
  </si>
  <si>
    <t>1.4.16</t>
  </si>
  <si>
    <t>HID-TUB-055</t>
  </si>
  <si>
    <t>FORNECIMENTO E ASSENTAMENTO DE TUBO PVC RÍGIDO, ESGOTO, PBV - SÉRIE NORMAL, DN 100 MM (4"), INCLUSIVE CONEXÕES</t>
  </si>
  <si>
    <t>100,00m</t>
  </si>
  <si>
    <t>1.4.17</t>
  </si>
  <si>
    <t>30,00m</t>
  </si>
  <si>
    <t>DRE-TUB-025</t>
  </si>
  <si>
    <t>FORNECIMENTO E ASSENTAMENTO DE TUBO PVC RÍGIDO, DRENAGEM/PLUVIAL, PBV - SÉRIE NORMAL, DN 200 MM (8"), INCLUSIVE CONEXÕES</t>
  </si>
  <si>
    <t>HID-TUB-005</t>
  </si>
  <si>
    <t>1.4.18</t>
  </si>
  <si>
    <t>FORNECIMENTO E ASSENTAMENTO DE TUBO PVC RÍGIDO SOLDÁVEL, ÁGUA FRIA, DN 20 MM (1/2"), INCLUSIVE CONEXÕES</t>
  </si>
  <si>
    <t>SPDA-ATE-005</t>
  </si>
  <si>
    <t>ATERRAMENTO COMPLETO PARA PÁRA-RAIOS , COM HASTES DE COBRE COM ALMA DE AÇO TIPO "COPPERWELD"</t>
  </si>
  <si>
    <t>SPDA</t>
  </si>
  <si>
    <t>SPDA-CXS-020</t>
  </si>
  <si>
    <t xml:space="preserve">CAIXA DE INSPEÇÃO EM PVC 300X300 MM COM TAPA EM FERRO FUNDIDO </t>
  </si>
  <si>
    <t>SPDA-BAR-010</t>
  </si>
  <si>
    <t>BARRA CHATA DE ALUMÍNIO 7/8" X 1/8" X 3M</t>
  </si>
  <si>
    <t>((235,8 + 16*3,5))/3</t>
  </si>
  <si>
    <t>SPDA-CAP-005</t>
  </si>
  <si>
    <t xml:space="preserve">CAPTOR DE LATÃO CROMADO, COBRE CROMADO OU AÇO INOXIDÁVEL, TIPO FRANKLIN </t>
  </si>
  <si>
    <t>85*12</t>
  </si>
  <si>
    <t xml:space="preserve">(880,53*0,07) </t>
  </si>
  <si>
    <t>((50,15*4 + 5,19 + 6 + 6 + 1,5 + 2,15 + 4,15 + 5*1,25 + 23,9*2 + 1,5 + 3*2 + 5,85*12)*0,2*0,3) + (0,6*0,6*0,5*76)+ (1020*3,1416*0,30*0,30/4)</t>
  </si>
  <si>
    <t>15*997,43</t>
  </si>
  <si>
    <t>1.7.7</t>
  </si>
  <si>
    <t>IIO-BAR-015</t>
  </si>
  <si>
    <t>BARRACÃO DEPÓSITO E FERRAMENTARIA TIPO I, A = 14,52 M2 (OBRA DE PEQUENO PORTE, EFETIVO ATÉ 30 HOMENS), INCLUSIVE MOBILIÁRIO - PADRÃO DEER-MG</t>
  </si>
  <si>
    <t>1.1.8</t>
  </si>
  <si>
    <t>(85*0,1*0,1*3,5*3) + ((44*2)+(41,85*2)+(6,15*13)+(15,75*2)+(6,3*5))*3*0,1*0,17</t>
  </si>
  <si>
    <t>85*(107,22+24,97)</t>
  </si>
  <si>
    <t>(41,85*7,6)</t>
  </si>
  <si>
    <t>1.5.1</t>
  </si>
  <si>
    <t>1.5.2</t>
  </si>
  <si>
    <t>(5,85*5)+(5*6)+(4*6)+((3*6)*2)</t>
  </si>
  <si>
    <t>08 meses</t>
  </si>
  <si>
    <t>OBRA: CONSTRUÇÃO DO CENTRO MUNICIPAL DE EDUCAÇÃO INFANTIL</t>
  </si>
  <si>
    <t>CONSTRUÇÃO DO CENTRO MUNICIPAL DE EDUCAÇÃO INFANTIL</t>
  </si>
  <si>
    <t>END.: RUA FELÍCIO ANTÔNIO TEIXEIRA, BAIRRO CACHOEIRINHA</t>
  </si>
  <si>
    <t>COT</t>
  </si>
  <si>
    <t>PORTAO EM TELA ARAME GALVANIZADO N.12 MALHA 2" E MOLDURA EM TUBOS DE ACO COM DUAS FOLHAS DE ABRIR, INCLUSO FERRAGENS</t>
  </si>
  <si>
    <t>MOBILIZAÇÃO DE OBRA</t>
  </si>
  <si>
    <r>
      <t>PINTURA ESMALTE EM ESTRUTURA METÁLICA, DUAS (2) DEMÃOS , INCLUSIVE UMA (1) DEMÃO FUNDO ANTICORROSIVO NA COR BRANCA</t>
    </r>
    <r>
      <rPr>
        <b/>
        <sz val="8"/>
        <color theme="1"/>
        <rFont val="Calibri"/>
        <family val="2"/>
        <scheme val="minor"/>
      </rPr>
      <t xml:space="preserve"> </t>
    </r>
  </si>
  <si>
    <t>LIMPEZA PERMANENTE E GERAL DE OBRA</t>
  </si>
  <si>
    <t>1.1.9</t>
  </si>
  <si>
    <t>1.1.10</t>
  </si>
  <si>
    <t>1.1.10.1</t>
  </si>
  <si>
    <t>1.1.10.2</t>
  </si>
  <si>
    <t>1.1.10.3</t>
  </si>
  <si>
    <t>1.1.10.4</t>
  </si>
  <si>
    <t>1.1.10.5</t>
  </si>
  <si>
    <t>1.1.10.6</t>
  </si>
  <si>
    <t>1.1.10.7</t>
  </si>
  <si>
    <t>1.1.10.8</t>
  </si>
  <si>
    <t>1.3.3</t>
  </si>
  <si>
    <t>1.6.9</t>
  </si>
  <si>
    <t>1.8.18</t>
  </si>
  <si>
    <t>1.8.23.1</t>
  </si>
  <si>
    <t>1.8.23.2</t>
  </si>
  <si>
    <t>1.8.23.3</t>
  </si>
  <si>
    <t>1.8.23.4</t>
  </si>
  <si>
    <t>DATA: 04/09/2019</t>
  </si>
  <si>
    <t>ALAMBRADO EM MOURÕES DE CONCRETO CURVO, COM TELA DE ARAME GALVANIZADO (INCLUSIVE MURETA EM CONCRETO). ARAME GALVANIZADO 14 BWG, D = 2,11 MM (0,026 KG/M); MOURAO DE CONCRETO CURVO,10 X 10 CM, H= *2,60* M + CURVA DE 0,40 M; TELA DE ARAME GALV, QUADRANGULAR / LOSANGULAR, FIO 2,11 MM (14 BWG), BITOLA FINAL = *2,8* MM, MALHA *8 X 8* CM, H = 2 M</t>
  </si>
  <si>
    <t>1.9.9</t>
  </si>
  <si>
    <t xml:space="preserve">COBERTURA EM TELHA METÁLICA GALVANIZADA TRAPEZOIDAL, TIPO DUPLA TERMOACÚSTICA COM UMA FACE TRAPEZOIDAL EXTERNA, COR A SER DEFINIDA NO MOMENTO DE EXECUÇÃO E A OUTRA LISA FACE INTERNA PINTADA NA COR BRANCA, ESP. 0,43MM, PREENCHIMENTO EM POLIESTIRENO EXPANDIDO / ISOPOR COM ESP. 30MM, INCLUSIVE ACESSÓRIOS PARA FIXAÇÃO, FORNECIMENTO E INSTALAÇÃO </t>
  </si>
</sst>
</file>

<file path=xl/styles.xml><?xml version="1.0" encoding="utf-8"?>
<styleSheet xmlns="http://schemas.openxmlformats.org/spreadsheetml/2006/main">
  <numFmts count="6">
    <numFmt numFmtId="41" formatCode="_-* #,##0_-;\-* #,##0_-;_-* &quot;-&quot;_-;_-@_-"/>
    <numFmt numFmtId="44" formatCode="_-&quot;R$&quot;\ * #,##0.00_-;\-&quot;R$&quot;\ * #,##0.00_-;_-&quot;R$&quot;\ * &quot;-&quot;??_-;_-@_-"/>
    <numFmt numFmtId="43" formatCode="_-* #,##0.00_-;\-* #,##0.00_-;_-* &quot;-&quot;??_-;_-@_-"/>
    <numFmt numFmtId="164" formatCode="_-* #,##0_-;\-* #,##0_-;_-* &quot;-&quot;??_-;_-@_-"/>
    <numFmt numFmtId="165" formatCode="_(* #,##0.00_);_(* \(#,##0.00\);_(* &quot;-&quot;??_);_(@_)"/>
    <numFmt numFmtId="166" formatCode="General;General;"/>
  </numFmts>
  <fonts count="14">
    <font>
      <sz val="11"/>
      <color theme="1"/>
      <name val="Calibri"/>
      <family val="2"/>
      <scheme val="minor"/>
    </font>
    <font>
      <b/>
      <sz val="11"/>
      <color theme="1"/>
      <name val="Calibri"/>
      <family val="2"/>
      <scheme val="minor"/>
    </font>
    <font>
      <sz val="11"/>
      <color indexed="8"/>
      <name val="Calibri"/>
      <family val="2"/>
    </font>
    <font>
      <sz val="8"/>
      <color indexed="8"/>
      <name val="Calibri"/>
      <family val="2"/>
    </font>
    <font>
      <sz val="10"/>
      <name val="Arial"/>
      <family val="2"/>
    </font>
    <font>
      <b/>
      <sz val="8"/>
      <color indexed="8"/>
      <name val="Calibri"/>
      <family val="2"/>
    </font>
    <font>
      <b/>
      <sz val="8"/>
      <color indexed="9"/>
      <name val="Calibri"/>
      <family val="2"/>
    </font>
    <font>
      <sz val="8"/>
      <color theme="1"/>
      <name val="Calibri"/>
      <family val="2"/>
      <scheme val="minor"/>
    </font>
    <font>
      <sz val="10"/>
      <color theme="1"/>
      <name val="Calibri"/>
      <family val="2"/>
      <scheme val="minor"/>
    </font>
    <font>
      <sz val="8"/>
      <name val="Calibri"/>
      <family val="2"/>
    </font>
    <font>
      <sz val="11"/>
      <name val="Calibri"/>
      <family val="2"/>
      <scheme val="minor"/>
    </font>
    <font>
      <b/>
      <sz val="10"/>
      <color indexed="8"/>
      <name val="Calibri"/>
      <family val="2"/>
    </font>
    <font>
      <sz val="8"/>
      <name val="Calibri"/>
      <family val="2"/>
      <scheme val="minor"/>
    </font>
    <font>
      <b/>
      <sz val="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indexed="43"/>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right style="thin">
        <color indexed="64"/>
      </right>
      <top style="hair">
        <color indexed="64"/>
      </top>
      <bottom/>
      <diagonal/>
    </border>
    <border>
      <left style="thin">
        <color indexed="64"/>
      </left>
      <right/>
      <top style="hair">
        <color indexed="64"/>
      </top>
      <bottom/>
      <diagonal/>
    </border>
    <border>
      <left/>
      <right style="thin">
        <color indexed="64"/>
      </right>
      <top/>
      <bottom style="hair">
        <color indexed="64"/>
      </bottom>
      <diagonal/>
    </border>
    <border>
      <left style="thin">
        <color indexed="64"/>
      </left>
      <right/>
      <top/>
      <bottom style="hair">
        <color indexed="64"/>
      </bottom>
      <diagonal/>
    </border>
    <border>
      <left style="thin">
        <color indexed="64"/>
      </left>
      <right style="thin">
        <color indexed="64"/>
      </right>
      <top style="hair">
        <color indexed="64"/>
      </top>
      <bottom style="thin">
        <color indexed="64"/>
      </bottom>
      <diagonal/>
    </border>
  </borders>
  <cellStyleXfs count="12">
    <xf numFmtId="0" fontId="0" fillId="0" borderId="0"/>
    <xf numFmtId="44" fontId="4" fillId="0" borderId="0" applyFont="0" applyFill="0" applyBorder="0" applyAlignment="0" applyProtection="0"/>
    <xf numFmtId="0" fontId="4" fillId="0" borderId="0"/>
    <xf numFmtId="0" fontId="4" fillId="0" borderId="0"/>
    <xf numFmtId="9" fontId="2" fillId="0" borderId="0" applyFont="0" applyFill="0" applyBorder="0" applyAlignment="0" applyProtection="0"/>
    <xf numFmtId="9" fontId="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165"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cellStyleXfs>
  <cellXfs count="153">
    <xf numFmtId="0" fontId="0" fillId="0" borderId="0" xfId="0"/>
    <xf numFmtId="0" fontId="0" fillId="0" borderId="0" xfId="0"/>
    <xf numFmtId="0" fontId="3" fillId="0" borderId="1" xfId="0" applyFont="1" applyBorder="1" applyAlignment="1">
      <alignment horizontal="center" vertical="center" wrapText="1"/>
    </xf>
    <xf numFmtId="0" fontId="3" fillId="0" borderId="1" xfId="0" applyFont="1" applyBorder="1" applyAlignment="1" applyProtection="1">
      <alignment horizontal="center" vertical="center" wrapText="1"/>
    </xf>
    <xf numFmtId="164" fontId="6" fillId="0" borderId="2" xfId="0" applyNumberFormat="1" applyFont="1" applyBorder="1" applyAlignment="1">
      <alignment horizontal="right" vertical="center" wrapText="1"/>
    </xf>
    <xf numFmtId="0" fontId="3" fillId="0" borderId="10" xfId="0" applyFont="1" applyBorder="1" applyAlignment="1">
      <alignment horizontal="centerContinuous" vertical="center" wrapText="1"/>
    </xf>
    <xf numFmtId="0" fontId="3" fillId="0" borderId="2" xfId="0" applyFont="1" applyBorder="1" applyAlignment="1">
      <alignment horizontal="right" vertical="center"/>
    </xf>
    <xf numFmtId="0" fontId="3" fillId="0" borderId="6" xfId="0" applyFont="1" applyFill="1" applyBorder="1" applyAlignment="1" applyProtection="1">
      <alignment horizontal="left" vertical="center"/>
    </xf>
    <xf numFmtId="10" fontId="5" fillId="0" borderId="10" xfId="0" applyNumberFormat="1" applyFont="1" applyFill="1" applyBorder="1" applyAlignment="1">
      <alignment horizontal="center" vertical="center"/>
    </xf>
    <xf numFmtId="0" fontId="3" fillId="0" borderId="3" xfId="0" applyFont="1" applyBorder="1" applyAlignment="1">
      <alignment horizontal="centerContinuous" vertical="center" wrapText="1"/>
    </xf>
    <xf numFmtId="0" fontId="5" fillId="0" borderId="2" xfId="0" applyFont="1" applyBorder="1" applyAlignment="1">
      <alignment horizontal="left" vertical="center" wrapText="1"/>
    </xf>
    <xf numFmtId="0" fontId="5" fillId="0" borderId="2" xfId="0" applyFont="1" applyBorder="1" applyAlignment="1">
      <alignment horizontal="left" vertical="center"/>
    </xf>
    <xf numFmtId="41" fontId="5" fillId="0" borderId="2" xfId="0" applyNumberFormat="1" applyFont="1" applyBorder="1" applyAlignment="1">
      <alignment horizontal="left" vertical="center"/>
    </xf>
    <xf numFmtId="0" fontId="5" fillId="0" borderId="2" xfId="0" applyFont="1" applyBorder="1" applyAlignment="1">
      <alignment horizontal="right" vertical="center" wrapText="1"/>
    </xf>
    <xf numFmtId="43" fontId="5" fillId="0" borderId="10" xfId="0" applyNumberFormat="1" applyFont="1" applyBorder="1" applyAlignment="1">
      <alignment horizontal="right" vertical="center"/>
    </xf>
    <xf numFmtId="43" fontId="3" fillId="0" borderId="4" xfId="8" applyFont="1" applyFill="1" applyBorder="1" applyAlignment="1" applyProtection="1">
      <alignment horizontal="right" vertical="center"/>
    </xf>
    <xf numFmtId="43" fontId="3" fillId="0" borderId="6" xfId="8" applyFont="1" applyBorder="1" applyAlignment="1">
      <alignment horizontal="right" vertical="center"/>
    </xf>
    <xf numFmtId="0" fontId="3" fillId="0" borderId="12" xfId="0" applyFont="1" applyBorder="1" applyAlignment="1">
      <alignment horizontal="center" vertical="center"/>
    </xf>
    <xf numFmtId="0" fontId="3" fillId="0" borderId="1" xfId="0" applyFont="1" applyBorder="1" applyAlignment="1">
      <alignment horizontal="centerContinuous" vertical="center" wrapText="1"/>
    </xf>
    <xf numFmtId="0" fontId="3" fillId="0" borderId="7" xfId="0" applyFont="1" applyFill="1" applyBorder="1" applyAlignment="1" applyProtection="1">
      <alignment horizontal="left" vertical="center"/>
    </xf>
    <xf numFmtId="0" fontId="5" fillId="0" borderId="11" xfId="0" applyFont="1" applyBorder="1" applyAlignment="1">
      <alignment horizontal="left" vertical="center" wrapText="1"/>
    </xf>
    <xf numFmtId="0" fontId="3" fillId="0" borderId="4" xfId="0" applyFont="1" applyFill="1" applyBorder="1" applyAlignment="1" applyProtection="1">
      <alignment horizontal="left" vertical="center"/>
    </xf>
    <xf numFmtId="0" fontId="3" fillId="0" borderId="3" xfId="0" applyFont="1" applyBorder="1" applyAlignment="1">
      <alignment horizontal="center" vertical="center"/>
    </xf>
    <xf numFmtId="43" fontId="3" fillId="0" borderId="0" xfId="8" applyFont="1" applyFill="1" applyBorder="1" applyAlignment="1">
      <alignment horizontal="right" vertical="center"/>
    </xf>
    <xf numFmtId="0" fontId="3" fillId="2" borderId="5" xfId="0" applyFont="1" applyFill="1" applyBorder="1" applyAlignment="1" applyProtection="1">
      <alignment horizontal="center" vertical="center" wrapText="1"/>
    </xf>
    <xf numFmtId="49" fontId="3" fillId="2" borderId="15" xfId="0" applyNumberFormat="1" applyFont="1" applyFill="1" applyBorder="1" applyAlignment="1" applyProtection="1">
      <alignment horizontal="center" vertical="center" wrapText="1"/>
    </xf>
    <xf numFmtId="41" fontId="3" fillId="2" borderId="6" xfId="0" applyNumberFormat="1" applyFont="1" applyFill="1" applyBorder="1" applyAlignment="1" applyProtection="1">
      <alignment horizontal="center" vertical="center"/>
    </xf>
    <xf numFmtId="43" fontId="3" fillId="2" borderId="6" xfId="8" applyFont="1" applyFill="1" applyBorder="1" applyAlignment="1" applyProtection="1">
      <alignment horizontal="right" vertical="center"/>
    </xf>
    <xf numFmtId="43" fontId="3" fillId="2" borderId="6" xfId="8" applyFont="1" applyFill="1" applyBorder="1" applyAlignment="1" applyProtection="1">
      <alignment horizontal="right" vertical="center" wrapText="1"/>
    </xf>
    <xf numFmtId="0" fontId="3" fillId="2" borderId="5" xfId="0" applyFont="1" applyFill="1" applyBorder="1" applyAlignment="1" applyProtection="1">
      <alignment horizontal="center" vertical="center" wrapText="1"/>
      <protection locked="0"/>
    </xf>
    <xf numFmtId="49" fontId="3" fillId="2" borderId="14" xfId="0" quotePrefix="1" applyNumberFormat="1" applyFont="1" applyFill="1" applyBorder="1" applyAlignment="1" applyProtection="1">
      <alignment horizontal="center" vertical="center" wrapText="1"/>
      <protection locked="0"/>
    </xf>
    <xf numFmtId="43" fontId="3" fillId="2" borderId="6" xfId="8" applyFont="1" applyFill="1" applyBorder="1" applyAlignment="1" applyProtection="1">
      <alignment horizontal="right" vertical="center" wrapText="1"/>
      <protection locked="0"/>
    </xf>
    <xf numFmtId="49" fontId="3" fillId="2" borderId="14" xfId="0" applyNumberFormat="1" applyFont="1" applyFill="1" applyBorder="1" applyAlignment="1" applyProtection="1">
      <alignment horizontal="center" vertical="center" wrapText="1"/>
      <protection locked="0"/>
    </xf>
    <xf numFmtId="2" fontId="3" fillId="2" borderId="6" xfId="0" applyNumberFormat="1" applyFont="1" applyFill="1" applyBorder="1" applyAlignment="1" applyProtection="1">
      <alignment horizontal="left" vertical="center" wrapText="1"/>
    </xf>
    <xf numFmtId="166" fontId="5" fillId="2" borderId="6" xfId="0" applyNumberFormat="1" applyFont="1" applyFill="1" applyBorder="1" applyAlignment="1" applyProtection="1">
      <alignment horizontal="left" vertical="center" wrapText="1"/>
    </xf>
    <xf numFmtId="43" fontId="5" fillId="0" borderId="9" xfId="8" applyFont="1" applyBorder="1" applyAlignment="1">
      <alignment horizontal="right" vertical="center"/>
    </xf>
    <xf numFmtId="43" fontId="5" fillId="0" borderId="6" xfId="8" applyFont="1" applyBorder="1" applyAlignment="1">
      <alignment horizontal="right" vertical="center"/>
    </xf>
    <xf numFmtId="2" fontId="5" fillId="2" borderId="6" xfId="0" applyNumberFormat="1" applyFont="1" applyFill="1" applyBorder="1" applyAlignment="1" applyProtection="1">
      <alignment horizontal="left" vertical="center" wrapText="1"/>
    </xf>
    <xf numFmtId="41" fontId="3" fillId="0" borderId="2" xfId="0" applyNumberFormat="1" applyFont="1" applyBorder="1" applyAlignment="1">
      <alignment horizontal="center" vertical="center"/>
    </xf>
    <xf numFmtId="0" fontId="3" fillId="0" borderId="2" xfId="0" applyFont="1" applyBorder="1" applyAlignment="1">
      <alignment horizontal="center" vertical="center"/>
    </xf>
    <xf numFmtId="41" fontId="3" fillId="0" borderId="12" xfId="0" applyNumberFormat="1" applyFont="1" applyBorder="1" applyAlignment="1">
      <alignment horizontal="center" vertical="center"/>
    </xf>
    <xf numFmtId="41" fontId="3" fillId="0" borderId="8" xfId="0" applyNumberFormat="1" applyFont="1" applyBorder="1" applyAlignment="1">
      <alignment horizontal="center" vertical="center"/>
    </xf>
    <xf numFmtId="0" fontId="3" fillId="0" borderId="8" xfId="0" applyFont="1" applyBorder="1" applyAlignment="1">
      <alignment horizontal="center" vertical="center" wrapText="1"/>
    </xf>
    <xf numFmtId="10" fontId="5" fillId="0" borderId="1" xfId="0" applyNumberFormat="1" applyFont="1" applyFill="1" applyBorder="1" applyAlignment="1">
      <alignment horizontal="center" vertical="center"/>
    </xf>
    <xf numFmtId="0" fontId="3" fillId="0" borderId="1" xfId="0" applyFont="1" applyBorder="1" applyAlignment="1">
      <alignment horizontal="right" vertical="center"/>
    </xf>
    <xf numFmtId="0" fontId="3" fillId="0" borderId="2" xfId="0" applyFont="1" applyBorder="1" applyAlignment="1">
      <alignment horizontal="left" vertical="center"/>
    </xf>
    <xf numFmtId="0" fontId="9" fillId="0" borderId="0" xfId="0" applyFont="1" applyAlignment="1">
      <alignment wrapText="1"/>
    </xf>
    <xf numFmtId="0" fontId="0" fillId="0" borderId="0" xfId="0" applyAlignment="1">
      <alignment horizontal="center"/>
    </xf>
    <xf numFmtId="0" fontId="3" fillId="0" borderId="5" xfId="0" applyFont="1" applyFill="1" applyBorder="1" applyAlignment="1" applyProtection="1">
      <alignment horizontal="center" vertical="center" wrapText="1"/>
      <protection locked="0"/>
    </xf>
    <xf numFmtId="49" fontId="3" fillId="0" borderId="14" xfId="0" applyNumberFormat="1" applyFont="1" applyFill="1" applyBorder="1" applyAlignment="1" applyProtection="1">
      <alignment horizontal="center" vertical="center" wrapText="1"/>
      <protection locked="0"/>
    </xf>
    <xf numFmtId="2" fontId="5" fillId="0" borderId="6" xfId="0" applyNumberFormat="1" applyFont="1" applyFill="1" applyBorder="1" applyAlignment="1" applyProtection="1">
      <alignment horizontal="left" vertical="center" wrapText="1"/>
    </xf>
    <xf numFmtId="41" fontId="3" fillId="0" borderId="6" xfId="0" applyNumberFormat="1" applyFont="1" applyFill="1" applyBorder="1" applyAlignment="1" applyProtection="1">
      <alignment horizontal="center" vertical="center"/>
    </xf>
    <xf numFmtId="43" fontId="3" fillId="0" borderId="6" xfId="8" applyFont="1" applyFill="1" applyBorder="1" applyAlignment="1" applyProtection="1">
      <alignment horizontal="right" vertical="center" wrapText="1"/>
      <protection locked="0"/>
    </xf>
    <xf numFmtId="43" fontId="5" fillId="0" borderId="6" xfId="8" applyFont="1" applyFill="1" applyBorder="1" applyAlignment="1">
      <alignment horizontal="right" vertical="center"/>
    </xf>
    <xf numFmtId="0" fontId="0" fillId="0" borderId="0" xfId="0" applyFill="1"/>
    <xf numFmtId="0" fontId="7" fillId="0" borderId="1" xfId="0" applyFont="1" applyBorder="1" applyAlignment="1">
      <alignment horizontal="center" vertical="center"/>
    </xf>
    <xf numFmtId="0" fontId="7" fillId="0" borderId="16" xfId="0" applyFont="1" applyBorder="1" applyAlignment="1">
      <alignment horizontal="center" vertical="center"/>
    </xf>
    <xf numFmtId="0" fontId="5" fillId="0" borderId="3" xfId="0" applyFont="1" applyBorder="1" applyAlignment="1">
      <alignment horizontal="centerContinuous" vertical="center" wrapText="1"/>
    </xf>
    <xf numFmtId="0" fontId="5" fillId="0" borderId="1" xfId="0" applyFont="1" applyBorder="1" applyAlignment="1">
      <alignment horizontal="center" vertical="center" wrapText="1"/>
    </xf>
    <xf numFmtId="43" fontId="5" fillId="0" borderId="1" xfId="8" applyFont="1" applyBorder="1" applyAlignment="1">
      <alignment horizontal="center" vertical="center" wrapText="1"/>
    </xf>
    <xf numFmtId="2" fontId="5" fillId="0" borderId="1" xfId="0" applyNumberFormat="1" applyFont="1" applyBorder="1" applyAlignment="1">
      <alignment horizontal="center" vertical="center" wrapText="1"/>
    </xf>
    <xf numFmtId="0" fontId="5" fillId="0" borderId="9" xfId="0" applyFont="1" applyBorder="1" applyAlignment="1">
      <alignment horizontal="left" vertical="center"/>
    </xf>
    <xf numFmtId="166" fontId="3" fillId="0" borderId="15" xfId="0" applyNumberFormat="1" applyFont="1" applyBorder="1" applyAlignment="1">
      <alignment horizontal="center" vertical="center" wrapText="1"/>
    </xf>
    <xf numFmtId="166" fontId="5" fillId="0" borderId="9" xfId="0" applyNumberFormat="1" applyFont="1" applyBorder="1" applyAlignment="1">
      <alignment horizontal="left" vertical="center" wrapText="1"/>
    </xf>
    <xf numFmtId="166" fontId="3" fillId="0" borderId="9" xfId="8" applyNumberFormat="1" applyFont="1" applyBorder="1" applyAlignment="1">
      <alignment horizontal="center" vertical="center" wrapText="1"/>
    </xf>
    <xf numFmtId="43" fontId="3" fillId="0" borderId="5" xfId="8" applyFont="1" applyBorder="1" applyAlignment="1">
      <alignment horizontal="center" vertical="center" wrapText="1"/>
    </xf>
    <xf numFmtId="2" fontId="3" fillId="3" borderId="9" xfId="8" applyNumberFormat="1" applyFont="1" applyFill="1" applyBorder="1" applyAlignment="1" applyProtection="1">
      <alignment horizontal="center" vertical="center" wrapText="1"/>
      <protection locked="0"/>
    </xf>
    <xf numFmtId="0" fontId="5" fillId="0" borderId="6" xfId="0" applyFont="1" applyBorder="1" applyAlignment="1">
      <alignment horizontal="left" vertical="center"/>
    </xf>
    <xf numFmtId="166" fontId="5" fillId="0" borderId="5" xfId="0" applyNumberFormat="1" applyFont="1" applyBorder="1" applyAlignment="1">
      <alignment horizontal="left" vertical="center" wrapText="1"/>
    </xf>
    <xf numFmtId="166" fontId="3" fillId="0" borderId="5" xfId="8" applyNumberFormat="1" applyFont="1" applyBorder="1" applyAlignment="1">
      <alignment horizontal="center" vertical="center" wrapText="1"/>
    </xf>
    <xf numFmtId="2" fontId="3" fillId="3" borderId="5" xfId="8" applyNumberFormat="1" applyFont="1" applyFill="1" applyBorder="1" applyAlignment="1" applyProtection="1">
      <alignment horizontal="center" vertical="center" wrapText="1"/>
      <protection locked="0"/>
    </xf>
    <xf numFmtId="0" fontId="3" fillId="0" borderId="6" xfId="0" applyFont="1" applyBorder="1" applyAlignment="1">
      <alignment horizontal="left" vertical="center"/>
    </xf>
    <xf numFmtId="2" fontId="3" fillId="0" borderId="5" xfId="0" applyNumberFormat="1" applyFont="1" applyBorder="1" applyAlignment="1">
      <alignment horizontal="left" vertical="center" wrapText="1"/>
    </xf>
    <xf numFmtId="0" fontId="3" fillId="3" borderId="5" xfId="8" applyNumberFormat="1" applyFont="1" applyFill="1" applyBorder="1" applyAlignment="1" applyProtection="1">
      <alignment horizontal="center" vertical="center" wrapText="1"/>
      <protection locked="0"/>
    </xf>
    <xf numFmtId="0" fontId="0" fillId="0" borderId="0" xfId="0" applyFont="1"/>
    <xf numFmtId="164" fontId="5" fillId="0" borderId="6" xfId="0" applyNumberFormat="1" applyFont="1" applyBorder="1" applyAlignment="1">
      <alignment horizontal="center" vertical="center"/>
    </xf>
    <xf numFmtId="164" fontId="3" fillId="0" borderId="6" xfId="0" applyNumberFormat="1" applyFont="1" applyBorder="1" applyAlignment="1">
      <alignment horizontal="center" vertical="center"/>
    </xf>
    <xf numFmtId="0" fontId="5" fillId="0" borderId="6" xfId="0" applyFont="1" applyBorder="1" applyAlignment="1">
      <alignment horizontal="left" vertical="center" wrapText="1"/>
    </xf>
    <xf numFmtId="0" fontId="3" fillId="0" borderId="6" xfId="0" applyFont="1" applyBorder="1" applyAlignment="1">
      <alignment horizontal="left" vertical="center" wrapText="1"/>
    </xf>
    <xf numFmtId="0" fontId="0" fillId="0" borderId="0" xfId="0" applyAlignment="1">
      <alignment wrapText="1"/>
    </xf>
    <xf numFmtId="166" fontId="5" fillId="0" borderId="5" xfId="8" applyNumberFormat="1" applyFont="1" applyBorder="1" applyAlignment="1">
      <alignment horizontal="center" vertical="center" wrapText="1"/>
    </xf>
    <xf numFmtId="43" fontId="5" fillId="0" borderId="5" xfId="8" applyFont="1" applyBorder="1" applyAlignment="1">
      <alignment horizontal="center" vertical="center" wrapText="1"/>
    </xf>
    <xf numFmtId="0" fontId="5" fillId="3" borderId="5" xfId="8" applyNumberFormat="1" applyFont="1" applyFill="1" applyBorder="1" applyAlignment="1" applyProtection="1">
      <alignment horizontal="center" vertical="center" wrapText="1"/>
      <protection locked="0"/>
    </xf>
    <xf numFmtId="43" fontId="3" fillId="2" borderId="6" xfId="8" applyFont="1" applyFill="1" applyBorder="1" applyAlignment="1">
      <alignment horizontal="right" vertical="center"/>
    </xf>
    <xf numFmtId="0" fontId="9" fillId="0" borderId="6" xfId="0" applyFont="1" applyBorder="1" applyAlignment="1">
      <alignment horizontal="left" vertical="center"/>
    </xf>
    <xf numFmtId="164" fontId="9" fillId="0" borderId="6" xfId="0" applyNumberFormat="1" applyFont="1" applyBorder="1" applyAlignment="1">
      <alignment horizontal="center" vertical="center"/>
    </xf>
    <xf numFmtId="0" fontId="9" fillId="0" borderId="6" xfId="0" applyFont="1" applyBorder="1" applyAlignment="1">
      <alignment horizontal="left" vertical="center" wrapText="1"/>
    </xf>
    <xf numFmtId="166" fontId="9" fillId="0" borderId="5" xfId="8" applyNumberFormat="1" applyFont="1" applyBorder="1" applyAlignment="1">
      <alignment horizontal="center" vertical="center" wrapText="1"/>
    </xf>
    <xf numFmtId="43" fontId="9" fillId="2" borderId="6" xfId="8" applyFont="1" applyFill="1" applyBorder="1" applyAlignment="1">
      <alignment horizontal="right" vertical="center"/>
    </xf>
    <xf numFmtId="0" fontId="9" fillId="3" borderId="5" xfId="8" applyNumberFormat="1" applyFont="1" applyFill="1" applyBorder="1" applyAlignment="1" applyProtection="1">
      <alignment horizontal="center" vertical="center" wrapText="1"/>
      <protection locked="0"/>
    </xf>
    <xf numFmtId="0" fontId="10" fillId="0" borderId="0" xfId="0" applyFont="1"/>
    <xf numFmtId="2" fontId="9" fillId="0" borderId="5" xfId="0" applyNumberFormat="1" applyFont="1" applyBorder="1" applyAlignment="1">
      <alignment horizontal="left" vertical="center" wrapText="1"/>
    </xf>
    <xf numFmtId="43" fontId="9" fillId="0" borderId="5" xfId="8" applyFont="1" applyBorder="1" applyAlignment="1">
      <alignment horizontal="center" vertical="center" wrapText="1"/>
    </xf>
    <xf numFmtId="0" fontId="3" fillId="3" borderId="0" xfId="8" applyNumberFormat="1" applyFont="1" applyFill="1" applyBorder="1" applyAlignment="1" applyProtection="1">
      <alignment horizontal="center" vertical="center" wrapText="1"/>
      <protection locked="0"/>
    </xf>
    <xf numFmtId="0" fontId="3" fillId="0" borderId="6" xfId="0" applyNumberFormat="1" applyFont="1" applyBorder="1" applyAlignment="1">
      <alignment horizontal="center" vertical="center"/>
    </xf>
    <xf numFmtId="4" fontId="7" fillId="0" borderId="0" xfId="0" applyNumberFormat="1" applyFont="1"/>
    <xf numFmtId="4" fontId="0" fillId="0" borderId="0" xfId="0" applyNumberFormat="1"/>
    <xf numFmtId="43" fontId="11" fillId="0" borderId="0" xfId="8" applyFont="1" applyFill="1" applyBorder="1" applyAlignment="1">
      <alignment horizontal="center" vertical="center"/>
    </xf>
    <xf numFmtId="43" fontId="0" fillId="0" borderId="0" xfId="0" applyNumberFormat="1"/>
    <xf numFmtId="0" fontId="3" fillId="0" borderId="17" xfId="0" applyFont="1" applyFill="1" applyBorder="1" applyAlignment="1" applyProtection="1">
      <alignment horizontal="left" vertical="center"/>
    </xf>
    <xf numFmtId="0" fontId="3" fillId="2" borderId="18" xfId="0" applyFont="1" applyFill="1" applyBorder="1" applyAlignment="1" applyProtection="1">
      <alignment horizontal="center" vertical="center" wrapText="1"/>
      <protection locked="0"/>
    </xf>
    <xf numFmtId="49" fontId="3" fillId="2" borderId="19" xfId="0" applyNumberFormat="1" applyFont="1" applyFill="1" applyBorder="1" applyAlignment="1" applyProtection="1">
      <alignment horizontal="center" vertical="center" wrapText="1"/>
      <protection locked="0"/>
    </xf>
    <xf numFmtId="2" fontId="3" fillId="2" borderId="17" xfId="0" applyNumberFormat="1" applyFont="1" applyFill="1" applyBorder="1" applyAlignment="1" applyProtection="1">
      <alignment horizontal="left" vertical="center" wrapText="1"/>
    </xf>
    <xf numFmtId="41" fontId="3" fillId="2" borderId="17" xfId="0" applyNumberFormat="1" applyFont="1" applyFill="1" applyBorder="1" applyAlignment="1" applyProtection="1">
      <alignment horizontal="center" vertical="center"/>
    </xf>
    <xf numFmtId="43" fontId="3" fillId="2" borderId="17" xfId="8" applyFont="1" applyFill="1" applyBorder="1" applyAlignment="1" applyProtection="1">
      <alignment horizontal="right" vertical="center"/>
    </xf>
    <xf numFmtId="43" fontId="3" fillId="2" borderId="17" xfId="8" applyFont="1" applyFill="1" applyBorder="1" applyAlignment="1" applyProtection="1">
      <alignment horizontal="right" vertical="center" wrapText="1"/>
      <protection locked="0"/>
    </xf>
    <xf numFmtId="43" fontId="3" fillId="0" borderId="20" xfId="8" applyFont="1" applyFill="1" applyBorder="1" applyAlignment="1" applyProtection="1">
      <alignment horizontal="right" vertical="center"/>
    </xf>
    <xf numFmtId="43" fontId="3" fillId="0" borderId="17" xfId="8" applyFont="1" applyBorder="1" applyAlignment="1">
      <alignment horizontal="right" vertical="center"/>
    </xf>
    <xf numFmtId="0" fontId="3" fillId="0" borderId="5" xfId="0" applyFont="1" applyFill="1" applyBorder="1" applyAlignment="1" applyProtection="1">
      <alignment horizontal="left" vertical="center"/>
    </xf>
    <xf numFmtId="49" fontId="3" fillId="2" borderId="21" xfId="0" applyNumberFormat="1" applyFont="1" applyFill="1" applyBorder="1" applyAlignment="1" applyProtection="1">
      <alignment horizontal="center" vertical="center" wrapText="1"/>
      <protection locked="0"/>
    </xf>
    <xf numFmtId="2" fontId="5" fillId="2" borderId="5" xfId="0" applyNumberFormat="1" applyFont="1" applyFill="1" applyBorder="1" applyAlignment="1" applyProtection="1">
      <alignment horizontal="left" vertical="center" wrapText="1"/>
    </xf>
    <xf numFmtId="41" fontId="3" fillId="2" borderId="5" xfId="0" applyNumberFormat="1" applyFont="1" applyFill="1" applyBorder="1" applyAlignment="1" applyProtection="1">
      <alignment horizontal="center" vertical="center"/>
    </xf>
    <xf numFmtId="43" fontId="3" fillId="2" borderId="5" xfId="8" applyFont="1" applyFill="1" applyBorder="1" applyAlignment="1" applyProtection="1">
      <alignment horizontal="right" vertical="center"/>
    </xf>
    <xf numFmtId="43" fontId="3" fillId="2" borderId="5" xfId="8" applyFont="1" applyFill="1" applyBorder="1" applyAlignment="1" applyProtection="1">
      <alignment horizontal="right" vertical="center" wrapText="1"/>
      <protection locked="0"/>
    </xf>
    <xf numFmtId="43" fontId="3" fillId="0" borderId="22" xfId="8" applyFont="1" applyFill="1" applyBorder="1" applyAlignment="1" applyProtection="1">
      <alignment horizontal="right" vertical="center"/>
    </xf>
    <xf numFmtId="43" fontId="5" fillId="0" borderId="5" xfId="8" applyFont="1" applyBorder="1" applyAlignment="1">
      <alignment horizontal="right" vertical="center"/>
    </xf>
    <xf numFmtId="0" fontId="3" fillId="0" borderId="1" xfId="0" applyFont="1" applyFill="1" applyBorder="1" applyAlignment="1" applyProtection="1">
      <alignment horizontal="left" vertical="center"/>
    </xf>
    <xf numFmtId="0" fontId="0" fillId="0" borderId="0" xfId="0" applyFont="1" applyFill="1"/>
    <xf numFmtId="43" fontId="3" fillId="0" borderId="5" xfId="8" applyFont="1" applyFill="1" applyBorder="1" applyAlignment="1">
      <alignment horizontal="center" vertical="center" wrapText="1"/>
    </xf>
    <xf numFmtId="0" fontId="3" fillId="0" borderId="6" xfId="0" applyFont="1" applyFill="1" applyBorder="1" applyAlignment="1">
      <alignment horizontal="left" vertical="center"/>
    </xf>
    <xf numFmtId="164" fontId="3" fillId="0" borderId="6" xfId="0" applyNumberFormat="1" applyFont="1" applyFill="1" applyBorder="1" applyAlignment="1">
      <alignment horizontal="center" vertical="center"/>
    </xf>
    <xf numFmtId="0" fontId="3" fillId="0" borderId="6" xfId="0" applyFont="1" applyFill="1" applyBorder="1" applyAlignment="1">
      <alignment horizontal="left" vertical="center" wrapText="1"/>
    </xf>
    <xf numFmtId="166" fontId="3" fillId="0" borderId="5" xfId="8" applyNumberFormat="1" applyFont="1" applyFill="1" applyBorder="1" applyAlignment="1">
      <alignment horizontal="center" vertical="center" wrapText="1"/>
    </xf>
    <xf numFmtId="43" fontId="3" fillId="0" borderId="6" xfId="8" applyFont="1" applyFill="1" applyBorder="1" applyAlignment="1">
      <alignment horizontal="right" vertical="center"/>
    </xf>
    <xf numFmtId="0" fontId="3" fillId="0" borderId="0" xfId="8" applyNumberFormat="1" applyFont="1" applyFill="1" applyBorder="1" applyAlignment="1" applyProtection="1">
      <alignment horizontal="center" vertical="center" wrapText="1"/>
      <protection locked="0"/>
    </xf>
    <xf numFmtId="2" fontId="3" fillId="0" borderId="5" xfId="0" applyNumberFormat="1" applyFont="1" applyFill="1" applyBorder="1" applyAlignment="1">
      <alignment horizontal="left" vertical="center" wrapText="1"/>
    </xf>
    <xf numFmtId="0" fontId="3" fillId="0" borderId="5" xfId="8"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protection locked="0"/>
    </xf>
    <xf numFmtId="0" fontId="7" fillId="0" borderId="1" xfId="0" applyFont="1" applyFill="1" applyBorder="1" applyAlignment="1">
      <alignment horizontal="left" vertical="center"/>
    </xf>
    <xf numFmtId="0" fontId="7" fillId="0" borderId="1" xfId="0" applyFont="1" applyFill="1" applyBorder="1" applyAlignment="1">
      <alignment horizontal="left" vertical="center" wrapText="1"/>
    </xf>
    <xf numFmtId="41" fontId="3" fillId="0" borderId="1" xfId="0" applyNumberFormat="1" applyFont="1" applyFill="1" applyBorder="1" applyAlignment="1" applyProtection="1">
      <alignment horizontal="center" vertical="center"/>
    </xf>
    <xf numFmtId="43" fontId="3" fillId="0" borderId="1" xfId="8" applyFont="1" applyFill="1" applyBorder="1" applyAlignment="1" applyProtection="1">
      <alignment horizontal="right" vertical="center"/>
    </xf>
    <xf numFmtId="43" fontId="3" fillId="0" borderId="1" xfId="8" applyFont="1" applyFill="1" applyBorder="1" applyAlignment="1" applyProtection="1">
      <alignment horizontal="right" vertical="center" wrapText="1"/>
      <protection locked="0"/>
    </xf>
    <xf numFmtId="43" fontId="3" fillId="0" borderId="1" xfId="8" applyFont="1" applyFill="1" applyBorder="1" applyAlignment="1">
      <alignment horizontal="right" vertical="center"/>
    </xf>
    <xf numFmtId="49" fontId="3" fillId="0" borderId="21" xfId="0" applyNumberFormat="1" applyFont="1" applyFill="1" applyBorder="1" applyAlignment="1" applyProtection="1">
      <alignment horizontal="center" vertical="center" wrapText="1"/>
      <protection locked="0"/>
    </xf>
    <xf numFmtId="2" fontId="3" fillId="0" borderId="5" xfId="0" applyNumberFormat="1" applyFont="1" applyFill="1" applyBorder="1" applyAlignment="1" applyProtection="1">
      <alignment horizontal="left" vertical="center" wrapText="1"/>
    </xf>
    <xf numFmtId="43" fontId="3" fillId="0" borderId="5" xfId="8" applyFont="1" applyFill="1" applyBorder="1" applyAlignment="1" applyProtection="1">
      <alignment horizontal="right" vertical="center" wrapText="1"/>
      <protection locked="0"/>
    </xf>
    <xf numFmtId="0" fontId="7" fillId="0" borderId="1" xfId="0" applyFont="1" applyFill="1" applyBorder="1" applyAlignment="1">
      <alignment vertical="center"/>
    </xf>
    <xf numFmtId="0" fontId="7" fillId="0" borderId="1" xfId="0" applyFont="1" applyFill="1" applyBorder="1" applyAlignment="1">
      <alignment vertical="center" wrapText="1"/>
    </xf>
    <xf numFmtId="43" fontId="3" fillId="2" borderId="23" xfId="8" applyFont="1" applyFill="1" applyBorder="1" applyAlignment="1" applyProtection="1">
      <alignment horizontal="right" vertical="center"/>
    </xf>
    <xf numFmtId="43" fontId="3" fillId="2" borderId="8" xfId="8" applyFont="1" applyFill="1" applyBorder="1" applyAlignment="1" applyProtection="1">
      <alignment horizontal="right" vertical="center"/>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7" fillId="0" borderId="0" xfId="0" applyFont="1" applyAlignment="1">
      <alignment horizontal="left" vertical="center"/>
    </xf>
    <xf numFmtId="0" fontId="12" fillId="0" borderId="0" xfId="0" applyFont="1" applyBorder="1" applyAlignment="1">
      <alignment horizontal="left" vertical="center"/>
    </xf>
    <xf numFmtId="17" fontId="5" fillId="0" borderId="2" xfId="0" applyNumberFormat="1" applyFont="1" applyBorder="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12" fillId="0" borderId="13" xfId="0" applyFont="1" applyBorder="1" applyAlignment="1">
      <alignment horizontal="left" vertical="center"/>
    </xf>
    <xf numFmtId="0" fontId="0" fillId="0" borderId="13" xfId="0" applyBorder="1" applyAlignment="1">
      <alignment horizontal="center" vertical="center" wrapText="1"/>
    </xf>
    <xf numFmtId="0" fontId="0" fillId="0" borderId="13" xfId="0" applyBorder="1" applyAlignment="1">
      <alignment horizontal="center" vertical="center"/>
    </xf>
  </cellXfs>
  <cellStyles count="12">
    <cellStyle name="Moeda 2" xfId="1"/>
    <cellStyle name="Normal" xfId="0" builtinId="0"/>
    <cellStyle name="Normal 2" xfId="2"/>
    <cellStyle name="Normal 3" xfId="3"/>
    <cellStyle name="Porcentagem 2" xfId="5"/>
    <cellStyle name="Porcentagem 3" xfId="6"/>
    <cellStyle name="Porcentagem 3 2" xfId="7"/>
    <cellStyle name="Porcentagem 4" xfId="4"/>
    <cellStyle name="Separador de milhares 2" xfId="8"/>
    <cellStyle name="Vírgula 2" xfId="9"/>
    <cellStyle name="Vírgula 3" xfId="10"/>
    <cellStyle name="Vírgula 3 2"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159"/>
  <sheetViews>
    <sheetView tabSelected="1" workbookViewId="0">
      <selection activeCell="B10" sqref="B10"/>
    </sheetView>
  </sheetViews>
  <sheetFormatPr defaultRowHeight="15"/>
  <cols>
    <col min="1" max="1" width="6.7109375" style="1" customWidth="1"/>
    <col min="2" max="2" width="9.7109375" style="1" customWidth="1"/>
    <col min="3" max="3" width="10.28515625" style="1" customWidth="1"/>
    <col min="4" max="4" width="35.7109375" style="1" customWidth="1"/>
    <col min="5" max="5" width="4.7109375" style="1" customWidth="1"/>
    <col min="6" max="6" width="8.42578125" style="1" customWidth="1"/>
    <col min="7" max="7" width="10.5703125" style="1" bestFit="1" customWidth="1"/>
    <col min="8" max="9" width="10.85546875" style="1" bestFit="1" customWidth="1"/>
    <col min="10" max="10" width="9.140625" style="1"/>
    <col min="11" max="11" width="13.28515625" style="1" bestFit="1" customWidth="1"/>
    <col min="12" max="12" width="9.5703125" style="1" bestFit="1" customWidth="1"/>
    <col min="13" max="16384" width="9.140625" style="1"/>
  </cols>
  <sheetData>
    <row r="1" spans="1:12" ht="39.950000000000003" customHeight="1">
      <c r="A1" s="142" t="s">
        <v>176</v>
      </c>
      <c r="B1" s="143"/>
      <c r="C1" s="143"/>
      <c r="D1" s="143"/>
      <c r="E1" s="143"/>
      <c r="F1" s="143"/>
      <c r="G1" s="143"/>
      <c r="H1" s="143"/>
      <c r="I1" s="143"/>
    </row>
    <row r="2" spans="1:12">
      <c r="A2" s="144" t="s">
        <v>170</v>
      </c>
      <c r="B2" s="144"/>
      <c r="C2" s="144"/>
      <c r="D2" s="144"/>
      <c r="E2" s="144"/>
      <c r="F2" s="144"/>
      <c r="G2" s="144"/>
      <c r="H2" s="144"/>
      <c r="I2" s="144"/>
    </row>
    <row r="3" spans="1:12">
      <c r="A3" s="145" t="s">
        <v>171</v>
      </c>
      <c r="B3" s="145"/>
      <c r="C3" s="145"/>
      <c r="D3" s="145"/>
      <c r="E3" s="145"/>
      <c r="F3" s="145"/>
      <c r="G3" s="145"/>
      <c r="H3" s="145"/>
      <c r="I3" s="145"/>
    </row>
    <row r="4" spans="1:12">
      <c r="A4" s="146" t="s">
        <v>588</v>
      </c>
      <c r="B4" s="146"/>
      <c r="C4" s="146"/>
      <c r="D4" s="146"/>
      <c r="E4" s="146"/>
      <c r="F4" s="146"/>
      <c r="G4" s="146"/>
      <c r="H4" s="146"/>
      <c r="I4" s="146"/>
    </row>
    <row r="5" spans="1:12">
      <c r="A5" s="150" t="s">
        <v>590</v>
      </c>
      <c r="B5" s="150"/>
      <c r="C5" s="150"/>
      <c r="D5" s="150"/>
      <c r="E5" s="150"/>
      <c r="F5" s="150"/>
      <c r="G5" s="150"/>
      <c r="H5" s="150"/>
      <c r="I5" s="150"/>
    </row>
    <row r="6" spans="1:12">
      <c r="A6" s="22" t="s">
        <v>543</v>
      </c>
      <c r="B6" s="39"/>
      <c r="C6" s="147">
        <v>43712</v>
      </c>
      <c r="D6" s="147"/>
      <c r="E6" s="40"/>
      <c r="F6" s="17"/>
      <c r="G6" s="45"/>
      <c r="H6" s="6"/>
      <c r="I6" s="8" t="s">
        <v>0</v>
      </c>
    </row>
    <row r="7" spans="1:12">
      <c r="A7" s="148" t="s">
        <v>544</v>
      </c>
      <c r="B7" s="149"/>
      <c r="C7" s="147" t="s">
        <v>545</v>
      </c>
      <c r="D7" s="147"/>
      <c r="E7" s="38"/>
      <c r="F7" s="39"/>
      <c r="G7" s="45"/>
      <c r="H7" s="44" t="s">
        <v>169</v>
      </c>
      <c r="I7" s="43">
        <v>0.2984</v>
      </c>
    </row>
    <row r="8" spans="1:12" ht="22.5">
      <c r="A8" s="9" t="s">
        <v>1</v>
      </c>
      <c r="B8" s="18" t="s">
        <v>2</v>
      </c>
      <c r="C8" s="5" t="s">
        <v>3</v>
      </c>
      <c r="D8" s="2" t="s">
        <v>4</v>
      </c>
      <c r="E8" s="41" t="s">
        <v>5</v>
      </c>
      <c r="F8" s="42" t="s">
        <v>6</v>
      </c>
      <c r="G8" s="2" t="s">
        <v>7</v>
      </c>
      <c r="H8" s="2" t="s">
        <v>8</v>
      </c>
      <c r="I8" s="3" t="s">
        <v>9</v>
      </c>
    </row>
    <row r="9" spans="1:12">
      <c r="A9" s="20"/>
      <c r="B9" s="10"/>
      <c r="C9" s="10"/>
      <c r="D9" s="11" t="s">
        <v>10</v>
      </c>
      <c r="E9" s="12"/>
      <c r="F9" s="4">
        <v>1015112.0900000002</v>
      </c>
      <c r="G9" s="13"/>
      <c r="H9" s="13"/>
      <c r="I9" s="14">
        <f>ROUND(I10,2)</f>
        <v>1293239.04</v>
      </c>
      <c r="K9" s="95"/>
    </row>
    <row r="10" spans="1:12" ht="22.5">
      <c r="A10" s="19">
        <v>1</v>
      </c>
      <c r="B10" s="24"/>
      <c r="C10" s="25"/>
      <c r="D10" s="34" t="s">
        <v>589</v>
      </c>
      <c r="E10" s="26" t="s">
        <v>0</v>
      </c>
      <c r="F10" s="27">
        <v>0</v>
      </c>
      <c r="G10" s="28"/>
      <c r="H10" s="15">
        <v>0</v>
      </c>
      <c r="I10" s="35">
        <f>SUM(I11+I30+I56+I61+I80+I87+I97+I105+I133+I152)</f>
        <v>1293239.0399999998</v>
      </c>
      <c r="K10" s="96"/>
    </row>
    <row r="11" spans="1:12">
      <c r="A11" s="7" t="s">
        <v>12</v>
      </c>
      <c r="B11" s="29"/>
      <c r="C11" s="30"/>
      <c r="D11" s="34" t="s">
        <v>14</v>
      </c>
      <c r="E11" s="26" t="s">
        <v>0</v>
      </c>
      <c r="F11" s="27">
        <v>0</v>
      </c>
      <c r="G11" s="31">
        <v>0</v>
      </c>
      <c r="H11" s="15">
        <v>0</v>
      </c>
      <c r="I11" s="36">
        <f>SUM(I12:I29)</f>
        <v>77154.42</v>
      </c>
    </row>
    <row r="12" spans="1:12" ht="67.5">
      <c r="A12" s="21" t="s">
        <v>15</v>
      </c>
      <c r="B12" s="29" t="s">
        <v>177</v>
      </c>
      <c r="C12" s="32" t="s">
        <v>178</v>
      </c>
      <c r="D12" s="33" t="s">
        <v>179</v>
      </c>
      <c r="E12" s="26" t="s">
        <v>180</v>
      </c>
      <c r="F12" s="27">
        <f>'MEMÓRIA DE CÁLCULO'!E5</f>
        <v>1</v>
      </c>
      <c r="G12" s="31">
        <v>1088.6400000000001</v>
      </c>
      <c r="H12" s="15">
        <f>ROUND(G12+(G12*$I$7),2)</f>
        <v>1413.49</v>
      </c>
      <c r="I12" s="16">
        <f>ROUND(F12*H12,2)</f>
        <v>1413.49</v>
      </c>
      <c r="K12" s="23"/>
      <c r="L12" s="23"/>
    </row>
    <row r="13" spans="1:12" ht="101.25">
      <c r="A13" s="21" t="s">
        <v>187</v>
      </c>
      <c r="B13" s="29" t="s">
        <v>591</v>
      </c>
      <c r="C13" s="32"/>
      <c r="D13" s="33" t="s">
        <v>614</v>
      </c>
      <c r="E13" s="26" t="s">
        <v>25</v>
      </c>
      <c r="F13" s="27">
        <v>180</v>
      </c>
      <c r="G13" s="31">
        <v>107.95</v>
      </c>
      <c r="H13" s="15">
        <f>ROUND(G13+(G13*$I$7),2)</f>
        <v>140.16</v>
      </c>
      <c r="I13" s="16">
        <f>ROUND(F13*H13,2)</f>
        <v>25228.799999999999</v>
      </c>
      <c r="K13" s="23"/>
      <c r="L13" s="23"/>
    </row>
    <row r="14" spans="1:12" ht="33.75">
      <c r="A14" s="21" t="s">
        <v>188</v>
      </c>
      <c r="B14" s="29"/>
      <c r="C14" s="32"/>
      <c r="D14" s="33" t="s">
        <v>592</v>
      </c>
      <c r="E14" s="26" t="s">
        <v>17</v>
      </c>
      <c r="F14" s="27">
        <v>14.7</v>
      </c>
      <c r="G14" s="31">
        <v>284</v>
      </c>
      <c r="H14" s="15">
        <f>ROUND(G14+(G14*$I$7),2)</f>
        <v>368.75</v>
      </c>
      <c r="I14" s="16">
        <f>ROUND(F14*H14,2)</f>
        <v>5420.63</v>
      </c>
      <c r="K14" s="23"/>
      <c r="L14" s="23"/>
    </row>
    <row r="15" spans="1:12" ht="22.5">
      <c r="A15" s="21" t="s">
        <v>189</v>
      </c>
      <c r="B15" s="29" t="s">
        <v>177</v>
      </c>
      <c r="C15" s="32" t="s">
        <v>181</v>
      </c>
      <c r="D15" s="33" t="s">
        <v>182</v>
      </c>
      <c r="E15" s="26" t="s">
        <v>180</v>
      </c>
      <c r="F15" s="27">
        <f>'MEMÓRIA DE CÁLCULO'!E6</f>
        <v>1</v>
      </c>
      <c r="G15" s="31">
        <v>214.39</v>
      </c>
      <c r="H15" s="15">
        <f t="shared" ref="H15:H28" si="0">ROUND(G15+(G15*$I$7),2)</f>
        <v>278.36</v>
      </c>
      <c r="I15" s="16">
        <f t="shared" ref="I15:I81" si="1">ROUND(F15*H15,2)</f>
        <v>278.36</v>
      </c>
      <c r="K15" s="23"/>
      <c r="L15" s="23"/>
    </row>
    <row r="16" spans="1:12" ht="22.5">
      <c r="A16" s="21" t="s">
        <v>190</v>
      </c>
      <c r="B16" s="29" t="s">
        <v>177</v>
      </c>
      <c r="C16" s="32" t="s">
        <v>183</v>
      </c>
      <c r="D16" s="33" t="s">
        <v>184</v>
      </c>
      <c r="E16" s="26" t="s">
        <v>180</v>
      </c>
      <c r="F16" s="27">
        <f>'MEMÓRIA DE CÁLCULO'!E7</f>
        <v>1</v>
      </c>
      <c r="G16" s="31">
        <v>519.85</v>
      </c>
      <c r="H16" s="15">
        <f t="shared" si="0"/>
        <v>674.97</v>
      </c>
      <c r="I16" s="16">
        <f t="shared" si="1"/>
        <v>674.97</v>
      </c>
      <c r="K16" s="23"/>
      <c r="L16" s="23"/>
    </row>
    <row r="17" spans="1:12">
      <c r="A17" s="21" t="s">
        <v>191</v>
      </c>
      <c r="B17" s="100" t="s">
        <v>177</v>
      </c>
      <c r="C17" s="101" t="s">
        <v>418</v>
      </c>
      <c r="D17" s="102" t="s">
        <v>419</v>
      </c>
      <c r="E17" s="103" t="s">
        <v>420</v>
      </c>
      <c r="F17" s="139">
        <f>'MEMÓRIA DE CÁLCULO'!E8</f>
        <v>20</v>
      </c>
      <c r="G17" s="105">
        <v>328.49</v>
      </c>
      <c r="H17" s="106">
        <f t="shared" si="0"/>
        <v>426.51</v>
      </c>
      <c r="I17" s="107">
        <f t="shared" si="1"/>
        <v>8530.2000000000007</v>
      </c>
      <c r="K17" s="23"/>
      <c r="L17" s="23"/>
    </row>
    <row r="18" spans="1:12" s="54" customFormat="1" ht="45">
      <c r="A18" s="21" t="s">
        <v>192</v>
      </c>
      <c r="B18" s="127" t="s">
        <v>177</v>
      </c>
      <c r="C18" s="128" t="s">
        <v>578</v>
      </c>
      <c r="D18" s="129" t="s">
        <v>579</v>
      </c>
      <c r="E18" s="130" t="s">
        <v>180</v>
      </c>
      <c r="F18" s="140">
        <f>'MEMÓRIA DE CÁLCULO'!E9</f>
        <v>1</v>
      </c>
      <c r="G18" s="132">
        <v>5467.75</v>
      </c>
      <c r="H18" s="131">
        <f t="shared" si="0"/>
        <v>7099.33</v>
      </c>
      <c r="I18" s="133">
        <f t="shared" si="1"/>
        <v>7099.33</v>
      </c>
      <c r="K18" s="23"/>
      <c r="L18" s="23"/>
    </row>
    <row r="19" spans="1:12" s="54" customFormat="1">
      <c r="A19" s="21" t="s">
        <v>580</v>
      </c>
      <c r="B19" s="48"/>
      <c r="C19" s="134"/>
      <c r="D19" s="135" t="s">
        <v>593</v>
      </c>
      <c r="E19" s="130" t="s">
        <v>217</v>
      </c>
      <c r="F19" s="112">
        <v>1</v>
      </c>
      <c r="G19" s="136">
        <f>H19/(1+I7)</f>
        <v>2144.9476278496613</v>
      </c>
      <c r="H19" s="114">
        <v>2785</v>
      </c>
      <c r="I19" s="133">
        <f t="shared" si="1"/>
        <v>2785</v>
      </c>
      <c r="K19" s="97"/>
      <c r="L19" s="23"/>
    </row>
    <row r="20" spans="1:12">
      <c r="A20" s="21" t="s">
        <v>596</v>
      </c>
      <c r="B20" s="29" t="s">
        <v>177</v>
      </c>
      <c r="C20" s="32" t="s">
        <v>185</v>
      </c>
      <c r="D20" s="33" t="s">
        <v>186</v>
      </c>
      <c r="E20" s="26" t="s">
        <v>17</v>
      </c>
      <c r="F20" s="27">
        <f>'MEMÓRIA DE CÁLCULO'!E11</f>
        <v>880.53</v>
      </c>
      <c r="G20" s="31">
        <v>6.83</v>
      </c>
      <c r="H20" s="15">
        <f t="shared" si="0"/>
        <v>8.8699999999999992</v>
      </c>
      <c r="I20" s="16">
        <f t="shared" si="1"/>
        <v>7810.3</v>
      </c>
      <c r="K20" s="23"/>
      <c r="L20" s="23"/>
    </row>
    <row r="21" spans="1:12">
      <c r="A21" s="21" t="s">
        <v>597</v>
      </c>
      <c r="B21" s="29"/>
      <c r="C21" s="32"/>
      <c r="D21" s="33" t="s">
        <v>193</v>
      </c>
      <c r="E21" s="26"/>
      <c r="F21" s="27">
        <f>'MEMÓRIA DE CÁLCULO'!E12</f>
        <v>0</v>
      </c>
      <c r="G21" s="31"/>
      <c r="H21" s="15"/>
      <c r="I21" s="16"/>
      <c r="K21" s="23"/>
      <c r="L21" s="23"/>
    </row>
    <row r="22" spans="1:12">
      <c r="A22" s="21" t="s">
        <v>598</v>
      </c>
      <c r="B22" s="29" t="s">
        <v>177</v>
      </c>
      <c r="C22" s="32" t="s">
        <v>194</v>
      </c>
      <c r="D22" s="33" t="s">
        <v>195</v>
      </c>
      <c r="E22" s="26" t="s">
        <v>196</v>
      </c>
      <c r="F22" s="27">
        <f>'MEMÓRIA DE CÁLCULO'!E13</f>
        <v>1</v>
      </c>
      <c r="G22" s="31">
        <v>795.73</v>
      </c>
      <c r="H22" s="15">
        <f t="shared" si="0"/>
        <v>1033.18</v>
      </c>
      <c r="I22" s="16">
        <f t="shared" si="1"/>
        <v>1033.18</v>
      </c>
      <c r="K22" s="23"/>
      <c r="L22" s="23"/>
    </row>
    <row r="23" spans="1:12">
      <c r="A23" s="21" t="s">
        <v>599</v>
      </c>
      <c r="B23" s="29" t="s">
        <v>177</v>
      </c>
      <c r="C23" s="32" t="s">
        <v>197</v>
      </c>
      <c r="D23" s="33" t="s">
        <v>198</v>
      </c>
      <c r="E23" s="26" t="s">
        <v>196</v>
      </c>
      <c r="F23" s="27">
        <f>'MEMÓRIA DE CÁLCULO'!E14</f>
        <v>2</v>
      </c>
      <c r="G23" s="31">
        <v>921.26</v>
      </c>
      <c r="H23" s="15">
        <f t="shared" si="0"/>
        <v>1196.1600000000001</v>
      </c>
      <c r="I23" s="16">
        <f t="shared" si="1"/>
        <v>2392.3200000000002</v>
      </c>
      <c r="K23" s="23"/>
      <c r="L23" s="23"/>
    </row>
    <row r="24" spans="1:12">
      <c r="A24" s="21" t="s">
        <v>600</v>
      </c>
      <c r="B24" s="29" t="s">
        <v>177</v>
      </c>
      <c r="C24" s="32" t="s">
        <v>199</v>
      </c>
      <c r="D24" s="33" t="s">
        <v>200</v>
      </c>
      <c r="E24" s="26" t="s">
        <v>196</v>
      </c>
      <c r="F24" s="27">
        <f>'MEMÓRIA DE CÁLCULO'!E15</f>
        <v>2</v>
      </c>
      <c r="G24" s="31">
        <v>1393.74</v>
      </c>
      <c r="H24" s="15">
        <f t="shared" si="0"/>
        <v>1809.63</v>
      </c>
      <c r="I24" s="16">
        <f t="shared" si="1"/>
        <v>3619.26</v>
      </c>
      <c r="K24" s="23"/>
      <c r="L24" s="23"/>
    </row>
    <row r="25" spans="1:12" ht="22.5">
      <c r="A25" s="21" t="s">
        <v>601</v>
      </c>
      <c r="B25" s="29" t="s">
        <v>177</v>
      </c>
      <c r="C25" s="32" t="s">
        <v>201</v>
      </c>
      <c r="D25" s="33" t="s">
        <v>202</v>
      </c>
      <c r="E25" s="26" t="s">
        <v>196</v>
      </c>
      <c r="F25" s="27">
        <f>'MEMÓRIA DE CÁLCULO'!E16</f>
        <v>2</v>
      </c>
      <c r="G25" s="31">
        <v>999.19</v>
      </c>
      <c r="H25" s="15">
        <f t="shared" si="0"/>
        <v>1297.3499999999999</v>
      </c>
      <c r="I25" s="16">
        <f t="shared" si="1"/>
        <v>2594.6999999999998</v>
      </c>
      <c r="K25" s="23"/>
      <c r="L25" s="23"/>
    </row>
    <row r="26" spans="1:12">
      <c r="A26" s="21" t="s">
        <v>602</v>
      </c>
      <c r="B26" s="29" t="s">
        <v>177</v>
      </c>
      <c r="C26" s="32" t="s">
        <v>203</v>
      </c>
      <c r="D26" s="33" t="s">
        <v>204</v>
      </c>
      <c r="E26" s="26" t="s">
        <v>196</v>
      </c>
      <c r="F26" s="27">
        <f>'MEMÓRIA DE CÁLCULO'!E17</f>
        <v>2</v>
      </c>
      <c r="G26" s="31">
        <v>1076.9100000000001</v>
      </c>
      <c r="H26" s="15">
        <f t="shared" si="0"/>
        <v>1398.26</v>
      </c>
      <c r="I26" s="16">
        <f t="shared" si="1"/>
        <v>2796.52</v>
      </c>
      <c r="K26" s="23"/>
      <c r="L26" s="23"/>
    </row>
    <row r="27" spans="1:12">
      <c r="A27" s="21" t="s">
        <v>603</v>
      </c>
      <c r="B27" s="29" t="s">
        <v>177</v>
      </c>
      <c r="C27" s="32" t="s">
        <v>205</v>
      </c>
      <c r="D27" s="33" t="s">
        <v>206</v>
      </c>
      <c r="E27" s="26" t="s">
        <v>196</v>
      </c>
      <c r="F27" s="27">
        <f>'MEMÓRIA DE CÁLCULO'!E18</f>
        <v>2</v>
      </c>
      <c r="G27" s="31">
        <v>802.09</v>
      </c>
      <c r="H27" s="15">
        <f t="shared" si="0"/>
        <v>1041.43</v>
      </c>
      <c r="I27" s="16">
        <f t="shared" si="1"/>
        <v>2082.86</v>
      </c>
      <c r="K27" s="23"/>
      <c r="L27" s="23"/>
    </row>
    <row r="28" spans="1:12" ht="22.5">
      <c r="A28" s="21" t="s">
        <v>604</v>
      </c>
      <c r="B28" s="29" t="s">
        <v>177</v>
      </c>
      <c r="C28" s="32" t="s">
        <v>207</v>
      </c>
      <c r="D28" s="33" t="s">
        <v>208</v>
      </c>
      <c r="E28" s="26" t="s">
        <v>196</v>
      </c>
      <c r="F28" s="27">
        <f>'MEMÓRIA DE CÁLCULO'!E19</f>
        <v>2</v>
      </c>
      <c r="G28" s="31">
        <v>890.19</v>
      </c>
      <c r="H28" s="15">
        <f t="shared" si="0"/>
        <v>1155.82</v>
      </c>
      <c r="I28" s="16">
        <f t="shared" si="1"/>
        <v>2311.64</v>
      </c>
      <c r="K28" s="23"/>
      <c r="L28" s="23"/>
    </row>
    <row r="29" spans="1:12">
      <c r="A29" s="21" t="s">
        <v>605</v>
      </c>
      <c r="B29" s="29" t="s">
        <v>177</v>
      </c>
      <c r="C29" s="32" t="s">
        <v>209</v>
      </c>
      <c r="D29" s="33" t="s">
        <v>210</v>
      </c>
      <c r="E29" s="26" t="s">
        <v>196</v>
      </c>
      <c r="F29" s="27">
        <f>'MEMÓRIA DE CÁLCULO'!E20</f>
        <v>2</v>
      </c>
      <c r="G29" s="31">
        <f>H29/(1+I7)</f>
        <v>416.9978434996919</v>
      </c>
      <c r="H29" s="15">
        <v>541.42999999999995</v>
      </c>
      <c r="I29" s="16">
        <f t="shared" si="1"/>
        <v>1082.8599999999999</v>
      </c>
      <c r="K29" s="23"/>
      <c r="L29" s="23"/>
    </row>
    <row r="30" spans="1:12">
      <c r="A30" s="7" t="s">
        <v>18</v>
      </c>
      <c r="B30" s="29"/>
      <c r="C30" s="32"/>
      <c r="D30" s="37" t="s">
        <v>19</v>
      </c>
      <c r="E30" s="26" t="s">
        <v>0</v>
      </c>
      <c r="F30" s="27">
        <f>'MEMÓRIA DE CÁLCULO'!E21</f>
        <v>0</v>
      </c>
      <c r="G30" s="31"/>
      <c r="H30" s="15">
        <f t="shared" ref="H30:H133" si="2">ROUND(G30+(G30*$I$7),2)</f>
        <v>0</v>
      </c>
      <c r="I30" s="36">
        <f>SUM(I31:I55)</f>
        <v>490661.1399999999</v>
      </c>
    </row>
    <row r="31" spans="1:12">
      <c r="A31" s="7" t="s">
        <v>20</v>
      </c>
      <c r="B31" s="29" t="s">
        <v>177</v>
      </c>
      <c r="C31" s="32" t="s">
        <v>211</v>
      </c>
      <c r="D31" s="33" t="s">
        <v>212</v>
      </c>
      <c r="E31" s="26" t="s">
        <v>22</v>
      </c>
      <c r="F31" s="27">
        <f>'MEMÓRIA DE CÁLCULO'!E22</f>
        <v>56.56</v>
      </c>
      <c r="G31" s="31">
        <v>45.08</v>
      </c>
      <c r="H31" s="15">
        <f t="shared" si="2"/>
        <v>58.53</v>
      </c>
      <c r="I31" s="16">
        <f t="shared" si="1"/>
        <v>3310.46</v>
      </c>
    </row>
    <row r="32" spans="1:12" ht="22.5">
      <c r="A32" s="7" t="s">
        <v>23</v>
      </c>
      <c r="B32" s="29" t="s">
        <v>177</v>
      </c>
      <c r="C32" s="32" t="s">
        <v>215</v>
      </c>
      <c r="D32" s="33" t="s">
        <v>216</v>
      </c>
      <c r="E32" s="26" t="s">
        <v>217</v>
      </c>
      <c r="F32" s="27">
        <f>'MEMÓRIA DE CÁLCULO'!E23</f>
        <v>1</v>
      </c>
      <c r="G32" s="31">
        <v>9000</v>
      </c>
      <c r="H32" s="15">
        <f t="shared" si="2"/>
        <v>11685.6</v>
      </c>
      <c r="I32" s="16">
        <f t="shared" si="1"/>
        <v>11685.6</v>
      </c>
    </row>
    <row r="33" spans="1:9" ht="45.75">
      <c r="A33" s="7" t="s">
        <v>26</v>
      </c>
      <c r="B33" s="29" t="s">
        <v>13</v>
      </c>
      <c r="C33" s="32" t="s">
        <v>213</v>
      </c>
      <c r="D33" s="46" t="s">
        <v>214</v>
      </c>
      <c r="E33" s="26" t="s">
        <v>25</v>
      </c>
      <c r="F33" s="27">
        <f>'MEMÓRIA DE CÁLCULO'!E24</f>
        <v>1020</v>
      </c>
      <c r="G33" s="31">
        <v>59.23</v>
      </c>
      <c r="H33" s="15">
        <f t="shared" si="2"/>
        <v>76.900000000000006</v>
      </c>
      <c r="I33" s="16">
        <f t="shared" si="1"/>
        <v>78438</v>
      </c>
    </row>
    <row r="34" spans="1:9" ht="22.5">
      <c r="A34" s="7" t="s">
        <v>28</v>
      </c>
      <c r="B34" s="29" t="s">
        <v>177</v>
      </c>
      <c r="C34" s="32" t="s">
        <v>218</v>
      </c>
      <c r="D34" s="33" t="s">
        <v>219</v>
      </c>
      <c r="E34" s="26" t="s">
        <v>17</v>
      </c>
      <c r="F34" s="27">
        <f>'MEMÓRIA DE CÁLCULO'!E25</f>
        <v>305.60000000000002</v>
      </c>
      <c r="G34" s="31">
        <v>38.76</v>
      </c>
      <c r="H34" s="15">
        <f t="shared" si="2"/>
        <v>50.33</v>
      </c>
      <c r="I34" s="16">
        <f t="shared" si="1"/>
        <v>15380.85</v>
      </c>
    </row>
    <row r="35" spans="1:9">
      <c r="A35" s="7" t="s">
        <v>31</v>
      </c>
      <c r="B35" s="29"/>
      <c r="C35" s="32"/>
      <c r="D35" s="33" t="s">
        <v>220</v>
      </c>
      <c r="E35" s="26"/>
      <c r="F35" s="27">
        <f>'MEMÓRIA DE CÁLCULO'!E26</f>
        <v>0</v>
      </c>
      <c r="G35" s="31"/>
      <c r="H35" s="15"/>
      <c r="I35" s="16">
        <f t="shared" si="1"/>
        <v>0</v>
      </c>
    </row>
    <row r="36" spans="1:9" ht="22.5">
      <c r="A36" s="7" t="s">
        <v>221</v>
      </c>
      <c r="B36" s="29" t="s">
        <v>177</v>
      </c>
      <c r="C36" s="32" t="s">
        <v>218</v>
      </c>
      <c r="D36" s="33" t="s">
        <v>219</v>
      </c>
      <c r="E36" s="26" t="s">
        <v>17</v>
      </c>
      <c r="F36" s="27">
        <f>'MEMÓRIA DE CÁLCULO'!E27</f>
        <v>16.23</v>
      </c>
      <c r="G36" s="31">
        <v>71.709999999999994</v>
      </c>
      <c r="H36" s="15">
        <f t="shared" ref="H36:H40" si="3">ROUND(G36+(G36*$I$7),2)</f>
        <v>93.11</v>
      </c>
      <c r="I36" s="16">
        <f t="shared" si="1"/>
        <v>1511.18</v>
      </c>
    </row>
    <row r="37" spans="1:9" ht="33.75">
      <c r="A37" s="7" t="s">
        <v>222</v>
      </c>
      <c r="B37" s="29" t="s">
        <v>177</v>
      </c>
      <c r="C37" s="32" t="s">
        <v>226</v>
      </c>
      <c r="D37" s="33" t="s">
        <v>227</v>
      </c>
      <c r="E37" s="26" t="s">
        <v>22</v>
      </c>
      <c r="F37" s="27">
        <f>'MEMÓRIA DE CÁLCULO'!E28</f>
        <v>61.64</v>
      </c>
      <c r="G37" s="31">
        <v>346.54</v>
      </c>
      <c r="H37" s="15">
        <f t="shared" si="3"/>
        <v>449.95</v>
      </c>
      <c r="I37" s="16">
        <f t="shared" si="1"/>
        <v>27734.92</v>
      </c>
    </row>
    <row r="38" spans="1:9" ht="22.5">
      <c r="A38" s="7" t="s">
        <v>223</v>
      </c>
      <c r="B38" s="29" t="s">
        <v>177</v>
      </c>
      <c r="C38" s="32" t="s">
        <v>228</v>
      </c>
      <c r="D38" s="33" t="s">
        <v>229</v>
      </c>
      <c r="E38" s="26" t="s">
        <v>17</v>
      </c>
      <c r="F38" s="27">
        <f>'MEMÓRIA DE CÁLCULO'!E29</f>
        <v>880.53</v>
      </c>
      <c r="G38" s="31">
        <v>2.15</v>
      </c>
      <c r="H38" s="15">
        <f t="shared" si="3"/>
        <v>2.79</v>
      </c>
      <c r="I38" s="16">
        <f t="shared" si="1"/>
        <v>2456.6799999999998</v>
      </c>
    </row>
    <row r="39" spans="1:9" ht="45">
      <c r="A39" s="7" t="s">
        <v>224</v>
      </c>
      <c r="B39" s="29" t="s">
        <v>177</v>
      </c>
      <c r="C39" s="32" t="s">
        <v>230</v>
      </c>
      <c r="D39" s="33" t="s">
        <v>231</v>
      </c>
      <c r="E39" s="26" t="s">
        <v>33</v>
      </c>
      <c r="F39" s="27">
        <f>'MEMÓRIA DE CÁLCULO'!E30</f>
        <v>1303.18</v>
      </c>
      <c r="G39" s="31">
        <v>8.6300000000000008</v>
      </c>
      <c r="H39" s="15">
        <f t="shared" si="3"/>
        <v>11.21</v>
      </c>
      <c r="I39" s="16">
        <f t="shared" si="1"/>
        <v>14608.65</v>
      </c>
    </row>
    <row r="40" spans="1:9" ht="22.5">
      <c r="A40" s="7" t="s">
        <v>225</v>
      </c>
      <c r="B40" s="29" t="s">
        <v>177</v>
      </c>
      <c r="C40" s="32" t="s">
        <v>232</v>
      </c>
      <c r="D40" s="33" t="s">
        <v>233</v>
      </c>
      <c r="E40" s="26" t="s">
        <v>17</v>
      </c>
      <c r="F40" s="27">
        <f>'MEMÓRIA DE CÁLCULO'!E31</f>
        <v>880.53</v>
      </c>
      <c r="G40" s="31">
        <v>14.5</v>
      </c>
      <c r="H40" s="15">
        <f t="shared" si="3"/>
        <v>18.829999999999998</v>
      </c>
      <c r="I40" s="16">
        <f t="shared" si="1"/>
        <v>16580.38</v>
      </c>
    </row>
    <row r="41" spans="1:9">
      <c r="A41" s="7" t="s">
        <v>34</v>
      </c>
      <c r="B41" s="29" t="s">
        <v>177</v>
      </c>
      <c r="C41" s="32" t="s">
        <v>235</v>
      </c>
      <c r="D41" s="33" t="s">
        <v>236</v>
      </c>
      <c r="E41" s="26" t="s">
        <v>33</v>
      </c>
      <c r="F41" s="27">
        <f>'MEMÓRIA DE CÁLCULO'!E32</f>
        <v>11236.15</v>
      </c>
      <c r="G41" s="31">
        <v>7.3</v>
      </c>
      <c r="H41" s="15">
        <f t="shared" si="2"/>
        <v>9.48</v>
      </c>
      <c r="I41" s="16">
        <f t="shared" si="1"/>
        <v>106518.7</v>
      </c>
    </row>
    <row r="42" spans="1:9" ht="22.5">
      <c r="A42" s="7" t="s">
        <v>36</v>
      </c>
      <c r="B42" s="29" t="s">
        <v>177</v>
      </c>
      <c r="C42" s="32" t="s">
        <v>237</v>
      </c>
      <c r="D42" s="33" t="s">
        <v>238</v>
      </c>
      <c r="E42" s="26" t="s">
        <v>22</v>
      </c>
      <c r="F42" s="27">
        <f>'MEMÓRIA DE CÁLCULO'!E33</f>
        <v>264.16000000000003</v>
      </c>
      <c r="G42" s="31">
        <v>28.32</v>
      </c>
      <c r="H42" s="15">
        <f t="shared" si="2"/>
        <v>36.770000000000003</v>
      </c>
      <c r="I42" s="16">
        <f t="shared" si="1"/>
        <v>9713.16</v>
      </c>
    </row>
    <row r="43" spans="1:9" ht="45">
      <c r="A43" s="7" t="s">
        <v>234</v>
      </c>
      <c r="B43" s="29" t="s">
        <v>177</v>
      </c>
      <c r="C43" s="32" t="s">
        <v>239</v>
      </c>
      <c r="D43" s="33" t="s">
        <v>240</v>
      </c>
      <c r="E43" s="26" t="s">
        <v>22</v>
      </c>
      <c r="F43" s="27">
        <f>'MEMÓRIA DE CÁLCULO'!E34</f>
        <v>107.22</v>
      </c>
      <c r="G43" s="31">
        <v>405.3</v>
      </c>
      <c r="H43" s="15">
        <f t="shared" si="2"/>
        <v>526.24</v>
      </c>
      <c r="I43" s="16">
        <f t="shared" si="1"/>
        <v>56423.45</v>
      </c>
    </row>
    <row r="44" spans="1:9" ht="33.75">
      <c r="A44" s="7" t="s">
        <v>38</v>
      </c>
      <c r="B44" s="29" t="s">
        <v>177</v>
      </c>
      <c r="C44" s="32" t="s">
        <v>241</v>
      </c>
      <c r="D44" s="33" t="s">
        <v>242</v>
      </c>
      <c r="E44" s="26" t="s">
        <v>17</v>
      </c>
      <c r="F44" s="27">
        <f>'MEMÓRIA DE CÁLCULO'!E35</f>
        <v>967.32</v>
      </c>
      <c r="G44" s="31">
        <v>42.59</v>
      </c>
      <c r="H44" s="15">
        <f t="shared" si="2"/>
        <v>55.3</v>
      </c>
      <c r="I44" s="16">
        <f t="shared" si="1"/>
        <v>53492.800000000003</v>
      </c>
    </row>
    <row r="45" spans="1:9" ht="56.25">
      <c r="A45" s="7" t="s">
        <v>40</v>
      </c>
      <c r="B45" s="29" t="s">
        <v>177</v>
      </c>
      <c r="C45" s="32" t="s">
        <v>243</v>
      </c>
      <c r="D45" s="33" t="s">
        <v>244</v>
      </c>
      <c r="E45" s="26" t="s">
        <v>25</v>
      </c>
      <c r="F45" s="27">
        <f>'MEMÓRIA DE CÁLCULO'!E36</f>
        <v>943.95</v>
      </c>
      <c r="G45" s="31">
        <v>10.97</v>
      </c>
      <c r="H45" s="15">
        <f t="shared" si="2"/>
        <v>14.24</v>
      </c>
      <c r="I45" s="16">
        <f t="shared" si="1"/>
        <v>13441.85</v>
      </c>
    </row>
    <row r="46" spans="1:9" ht="45">
      <c r="A46" s="7" t="s">
        <v>42</v>
      </c>
      <c r="B46" s="29" t="s">
        <v>177</v>
      </c>
      <c r="C46" s="32" t="s">
        <v>245</v>
      </c>
      <c r="D46" s="33" t="s">
        <v>246</v>
      </c>
      <c r="E46" s="26" t="s">
        <v>17</v>
      </c>
      <c r="F46" s="27">
        <f>'MEMÓRIA DE CÁLCULO'!E37</f>
        <v>1161.02</v>
      </c>
      <c r="G46" s="31">
        <v>5.62</v>
      </c>
      <c r="H46" s="15">
        <f t="shared" si="2"/>
        <v>7.3</v>
      </c>
      <c r="I46" s="16">
        <f t="shared" si="1"/>
        <v>8475.4500000000007</v>
      </c>
    </row>
    <row r="47" spans="1:9" ht="33.75">
      <c r="A47" s="7" t="s">
        <v>44</v>
      </c>
      <c r="B47" s="29" t="s">
        <v>177</v>
      </c>
      <c r="C47" s="32" t="s">
        <v>247</v>
      </c>
      <c r="D47" s="33" t="s">
        <v>248</v>
      </c>
      <c r="E47" s="26" t="s">
        <v>17</v>
      </c>
      <c r="F47" s="27">
        <f>'MEMÓRIA DE CÁLCULO'!E38</f>
        <v>1161.02</v>
      </c>
      <c r="G47" s="31">
        <v>21.78</v>
      </c>
      <c r="H47" s="15">
        <f t="shared" si="2"/>
        <v>28.28</v>
      </c>
      <c r="I47" s="16">
        <f t="shared" si="1"/>
        <v>32833.65</v>
      </c>
    </row>
    <row r="48" spans="1:9" ht="33.75">
      <c r="A48" s="7" t="s">
        <v>46</v>
      </c>
      <c r="B48" s="29" t="s">
        <v>177</v>
      </c>
      <c r="C48" s="32" t="s">
        <v>250</v>
      </c>
      <c r="D48" s="33" t="s">
        <v>251</v>
      </c>
      <c r="E48" s="26" t="s">
        <v>17</v>
      </c>
      <c r="F48" s="27">
        <f>'MEMÓRIA DE CÁLCULO'!E39</f>
        <v>64.569999999999993</v>
      </c>
      <c r="G48" s="31">
        <v>50.78</v>
      </c>
      <c r="H48" s="15">
        <f t="shared" si="2"/>
        <v>65.930000000000007</v>
      </c>
      <c r="I48" s="16">
        <f t="shared" si="1"/>
        <v>4257.1000000000004</v>
      </c>
    </row>
    <row r="49" spans="1:9" ht="45">
      <c r="A49" s="7" t="s">
        <v>249</v>
      </c>
      <c r="B49" s="29" t="s">
        <v>177</v>
      </c>
      <c r="C49" s="32" t="s">
        <v>245</v>
      </c>
      <c r="D49" s="33" t="s">
        <v>246</v>
      </c>
      <c r="E49" s="26" t="s">
        <v>17</v>
      </c>
      <c r="F49" s="27">
        <f>'MEMÓRIA DE CÁLCULO'!E40</f>
        <v>129.13999999999999</v>
      </c>
      <c r="G49" s="31">
        <v>5.62</v>
      </c>
      <c r="H49" s="15">
        <f t="shared" si="2"/>
        <v>7.3</v>
      </c>
      <c r="I49" s="16">
        <f t="shared" si="1"/>
        <v>942.72</v>
      </c>
    </row>
    <row r="50" spans="1:9" ht="45">
      <c r="A50" s="7" t="s">
        <v>49</v>
      </c>
      <c r="B50" s="29" t="s">
        <v>177</v>
      </c>
      <c r="C50" s="32" t="s">
        <v>252</v>
      </c>
      <c r="D50" s="33" t="s">
        <v>253</v>
      </c>
      <c r="E50" s="26" t="s">
        <v>17</v>
      </c>
      <c r="F50" s="27">
        <f>'MEMÓRIA DE CÁLCULO'!E41</f>
        <v>129.13999999999999</v>
      </c>
      <c r="G50" s="31">
        <v>26.66</v>
      </c>
      <c r="H50" s="15">
        <f t="shared" si="2"/>
        <v>34.619999999999997</v>
      </c>
      <c r="I50" s="16">
        <f t="shared" si="1"/>
        <v>4470.83</v>
      </c>
    </row>
    <row r="51" spans="1:9" ht="22.5">
      <c r="A51" s="7" t="s">
        <v>51</v>
      </c>
      <c r="B51" s="29" t="s">
        <v>177</v>
      </c>
      <c r="C51" s="32" t="s">
        <v>254</v>
      </c>
      <c r="D51" s="33" t="s">
        <v>255</v>
      </c>
      <c r="E51" s="26" t="s">
        <v>17</v>
      </c>
      <c r="F51" s="27">
        <f>'MEMÓRIA DE CÁLCULO'!E42</f>
        <v>161.41999999999999</v>
      </c>
      <c r="G51" s="31">
        <v>28.08</v>
      </c>
      <c r="H51" s="15">
        <f t="shared" si="2"/>
        <v>36.46</v>
      </c>
      <c r="I51" s="16">
        <f t="shared" si="1"/>
        <v>5885.37</v>
      </c>
    </row>
    <row r="52" spans="1:9" ht="22.5">
      <c r="A52" s="7" t="s">
        <v>52</v>
      </c>
      <c r="B52" s="29" t="s">
        <v>177</v>
      </c>
      <c r="C52" s="32" t="s">
        <v>530</v>
      </c>
      <c r="D52" s="33" t="s">
        <v>529</v>
      </c>
      <c r="E52" s="26" t="s">
        <v>17</v>
      </c>
      <c r="F52" s="27">
        <f>'MEMÓRIA DE CÁLCULO'!E43</f>
        <v>76.48</v>
      </c>
      <c r="G52" s="31">
        <v>6.31</v>
      </c>
      <c r="H52" s="15">
        <f t="shared" si="2"/>
        <v>8.19</v>
      </c>
      <c r="I52" s="16">
        <f t="shared" si="1"/>
        <v>626.37</v>
      </c>
    </row>
    <row r="53" spans="1:9" ht="22.5">
      <c r="A53" s="7" t="s">
        <v>54</v>
      </c>
      <c r="B53" s="29" t="s">
        <v>177</v>
      </c>
      <c r="C53" s="32" t="s">
        <v>531</v>
      </c>
      <c r="D53" s="33" t="s">
        <v>532</v>
      </c>
      <c r="E53" s="26" t="s">
        <v>420</v>
      </c>
      <c r="F53" s="27">
        <f>'MEMÓRIA DE CÁLCULO'!E44</f>
        <v>43.88</v>
      </c>
      <c r="G53" s="31">
        <v>72.959999999999994</v>
      </c>
      <c r="H53" s="15">
        <f t="shared" ref="H53:H55" si="4">ROUND(G53+(G53*$I$7),2)</f>
        <v>94.73</v>
      </c>
      <c r="I53" s="16">
        <f t="shared" si="1"/>
        <v>4156.75</v>
      </c>
    </row>
    <row r="54" spans="1:9" ht="22.5">
      <c r="A54" s="7" t="s">
        <v>534</v>
      </c>
      <c r="B54" s="29" t="s">
        <v>177</v>
      </c>
      <c r="C54" s="32" t="s">
        <v>533</v>
      </c>
      <c r="D54" s="33" t="s">
        <v>535</v>
      </c>
      <c r="E54" s="26" t="s">
        <v>17</v>
      </c>
      <c r="F54" s="27">
        <f>'MEMÓRIA DE CÁLCULO'!E45</f>
        <v>32.6</v>
      </c>
      <c r="G54" s="31">
        <v>91.44</v>
      </c>
      <c r="H54" s="15">
        <f t="shared" si="4"/>
        <v>118.73</v>
      </c>
      <c r="I54" s="16">
        <f t="shared" si="1"/>
        <v>3870.6</v>
      </c>
    </row>
    <row r="55" spans="1:9" ht="33.75">
      <c r="A55" s="7" t="s">
        <v>546</v>
      </c>
      <c r="B55" s="29" t="s">
        <v>177</v>
      </c>
      <c r="C55" s="32" t="s">
        <v>547</v>
      </c>
      <c r="D55" s="33" t="s">
        <v>548</v>
      </c>
      <c r="E55" s="26" t="s">
        <v>22</v>
      </c>
      <c r="F55" s="27">
        <f>'MEMÓRIA DE CÁLCULO'!E46</f>
        <v>24.97</v>
      </c>
      <c r="G55" s="31">
        <v>427.06</v>
      </c>
      <c r="H55" s="15">
        <f t="shared" si="4"/>
        <v>554.49</v>
      </c>
      <c r="I55" s="16">
        <f t="shared" si="1"/>
        <v>13845.62</v>
      </c>
    </row>
    <row r="56" spans="1:9">
      <c r="A56" s="7" t="s">
        <v>56</v>
      </c>
      <c r="B56" s="29"/>
      <c r="C56" s="32"/>
      <c r="D56" s="37" t="s">
        <v>57</v>
      </c>
      <c r="E56" s="26" t="s">
        <v>0</v>
      </c>
      <c r="F56" s="27">
        <f>'MEMÓRIA DE CÁLCULO'!E47</f>
        <v>0</v>
      </c>
      <c r="G56" s="31"/>
      <c r="H56" s="15">
        <f t="shared" si="2"/>
        <v>0</v>
      </c>
      <c r="I56" s="36">
        <f>SUM(I57:I60)</f>
        <v>378334.97</v>
      </c>
    </row>
    <row r="57" spans="1:9" ht="33.75">
      <c r="A57" s="7" t="s">
        <v>58</v>
      </c>
      <c r="B57" s="29" t="s">
        <v>177</v>
      </c>
      <c r="C57" s="32" t="s">
        <v>256</v>
      </c>
      <c r="D57" s="33" t="s">
        <v>257</v>
      </c>
      <c r="E57" s="26" t="s">
        <v>33</v>
      </c>
      <c r="F57" s="27">
        <f>'MEMÓRIA DE CÁLCULO'!E48</f>
        <v>14961.45</v>
      </c>
      <c r="G57" s="31">
        <v>10.5</v>
      </c>
      <c r="H57" s="15">
        <f t="shared" si="2"/>
        <v>13.63</v>
      </c>
      <c r="I57" s="16">
        <f t="shared" si="1"/>
        <v>203924.56</v>
      </c>
    </row>
    <row r="58" spans="1:9" ht="101.25">
      <c r="A58" s="7" t="s">
        <v>60</v>
      </c>
      <c r="B58" s="29" t="s">
        <v>591</v>
      </c>
      <c r="C58" s="32"/>
      <c r="D58" s="33" t="s">
        <v>616</v>
      </c>
      <c r="E58" s="26" t="s">
        <v>17</v>
      </c>
      <c r="F58" s="27">
        <f>'MEMÓRIA DE CÁLCULO'!E49</f>
        <v>997.43</v>
      </c>
      <c r="G58" s="31">
        <v>115.22</v>
      </c>
      <c r="H58" s="15">
        <f t="shared" si="2"/>
        <v>149.6</v>
      </c>
      <c r="I58" s="16">
        <f t="shared" si="1"/>
        <v>149215.53</v>
      </c>
    </row>
    <row r="59" spans="1:9" ht="22.5">
      <c r="A59" s="7" t="s">
        <v>606</v>
      </c>
      <c r="B59" s="29" t="s">
        <v>177</v>
      </c>
      <c r="C59" s="32" t="s">
        <v>258</v>
      </c>
      <c r="D59" s="33" t="s">
        <v>259</v>
      </c>
      <c r="E59" s="26" t="s">
        <v>25</v>
      </c>
      <c r="F59" s="27">
        <f>'MEMÓRIA DE CÁLCULO'!E50</f>
        <v>235.8</v>
      </c>
      <c r="G59" s="31">
        <v>60.21</v>
      </c>
      <c r="H59" s="15">
        <f t="shared" si="2"/>
        <v>78.180000000000007</v>
      </c>
      <c r="I59" s="16">
        <f t="shared" si="1"/>
        <v>18434.84</v>
      </c>
    </row>
    <row r="60" spans="1:9" ht="22.5">
      <c r="A60" s="7" t="s">
        <v>62</v>
      </c>
      <c r="B60" s="29" t="s">
        <v>177</v>
      </c>
      <c r="C60" s="32" t="s">
        <v>260</v>
      </c>
      <c r="D60" s="33" t="s">
        <v>261</v>
      </c>
      <c r="E60" s="26" t="s">
        <v>25</v>
      </c>
      <c r="F60" s="27">
        <f>'MEMÓRIA DE CÁLCULO'!E51</f>
        <v>98</v>
      </c>
      <c r="G60" s="31">
        <v>53.13</v>
      </c>
      <c r="H60" s="15">
        <f t="shared" si="2"/>
        <v>68.98</v>
      </c>
      <c r="I60" s="16">
        <f t="shared" si="1"/>
        <v>6760.04</v>
      </c>
    </row>
    <row r="61" spans="1:9">
      <c r="A61" s="7" t="s">
        <v>65</v>
      </c>
      <c r="B61" s="29"/>
      <c r="C61" s="32"/>
      <c r="D61" s="37" t="s">
        <v>66</v>
      </c>
      <c r="E61" s="26" t="s">
        <v>0</v>
      </c>
      <c r="F61" s="27">
        <f>'MEMÓRIA DE CÁLCULO'!E52</f>
        <v>0</v>
      </c>
      <c r="G61" s="31"/>
      <c r="H61" s="15">
        <f t="shared" si="2"/>
        <v>0</v>
      </c>
      <c r="I61" s="36">
        <f>SUM(I62:I79)</f>
        <v>40369.57</v>
      </c>
    </row>
    <row r="62" spans="1:9" ht="33.75">
      <c r="A62" s="7" t="s">
        <v>67</v>
      </c>
      <c r="B62" s="29" t="s">
        <v>177</v>
      </c>
      <c r="C62" s="29" t="s">
        <v>262</v>
      </c>
      <c r="D62" s="33" t="s">
        <v>68</v>
      </c>
      <c r="E62" s="26" t="s">
        <v>69</v>
      </c>
      <c r="F62" s="27">
        <f>'MEMÓRIA DE CÁLCULO'!E53</f>
        <v>16</v>
      </c>
      <c r="G62" s="31">
        <v>47.62</v>
      </c>
      <c r="H62" s="15">
        <f t="shared" si="2"/>
        <v>61.83</v>
      </c>
      <c r="I62" s="16">
        <f t="shared" si="1"/>
        <v>989.28</v>
      </c>
    </row>
    <row r="63" spans="1:9" ht="33.75">
      <c r="A63" s="7" t="s">
        <v>70</v>
      </c>
      <c r="B63" s="29" t="s">
        <v>177</v>
      </c>
      <c r="C63" s="32" t="s">
        <v>263</v>
      </c>
      <c r="D63" s="33" t="s">
        <v>71</v>
      </c>
      <c r="E63" s="26" t="s">
        <v>69</v>
      </c>
      <c r="F63" s="27">
        <f>'MEMÓRIA DE CÁLCULO'!E54</f>
        <v>9</v>
      </c>
      <c r="G63" s="31">
        <v>65.790000000000006</v>
      </c>
      <c r="H63" s="15">
        <f t="shared" si="2"/>
        <v>85.42</v>
      </c>
      <c r="I63" s="16">
        <f t="shared" si="1"/>
        <v>768.78</v>
      </c>
    </row>
    <row r="64" spans="1:9" ht="33.75">
      <c r="A64" s="7" t="s">
        <v>72</v>
      </c>
      <c r="B64" s="29" t="s">
        <v>177</v>
      </c>
      <c r="C64" s="32" t="s">
        <v>265</v>
      </c>
      <c r="D64" s="33" t="s">
        <v>264</v>
      </c>
      <c r="E64" s="26" t="s">
        <v>69</v>
      </c>
      <c r="F64" s="27">
        <f>'MEMÓRIA DE CÁLCULO'!E55</f>
        <v>5</v>
      </c>
      <c r="G64" s="31">
        <v>65.38</v>
      </c>
      <c r="H64" s="15">
        <f t="shared" si="2"/>
        <v>84.89</v>
      </c>
      <c r="I64" s="16">
        <f t="shared" si="1"/>
        <v>424.45</v>
      </c>
    </row>
    <row r="65" spans="1:9" ht="22.5">
      <c r="A65" s="7" t="s">
        <v>75</v>
      </c>
      <c r="B65" s="29" t="s">
        <v>177</v>
      </c>
      <c r="C65" s="32" t="s">
        <v>266</v>
      </c>
      <c r="D65" s="33" t="s">
        <v>267</v>
      </c>
      <c r="E65" s="26" t="s">
        <v>74</v>
      </c>
      <c r="F65" s="27">
        <f>'MEMÓRIA DE CÁLCULO'!E56</f>
        <v>5</v>
      </c>
      <c r="G65" s="31">
        <v>42.65</v>
      </c>
      <c r="H65" s="15">
        <f t="shared" si="2"/>
        <v>55.38</v>
      </c>
      <c r="I65" s="16">
        <f t="shared" si="1"/>
        <v>276.89999999999998</v>
      </c>
    </row>
    <row r="66" spans="1:9" ht="22.5">
      <c r="A66" s="7" t="s">
        <v>77</v>
      </c>
      <c r="B66" s="29" t="s">
        <v>177</v>
      </c>
      <c r="C66" s="29" t="s">
        <v>268</v>
      </c>
      <c r="D66" s="33" t="s">
        <v>269</v>
      </c>
      <c r="E66" s="26" t="s">
        <v>74</v>
      </c>
      <c r="F66" s="27">
        <f>'MEMÓRIA DE CÁLCULO'!E57</f>
        <v>16</v>
      </c>
      <c r="G66" s="31">
        <v>82.34</v>
      </c>
      <c r="H66" s="15">
        <f t="shared" si="2"/>
        <v>106.91</v>
      </c>
      <c r="I66" s="16">
        <f t="shared" si="1"/>
        <v>1710.56</v>
      </c>
    </row>
    <row r="67" spans="1:9">
      <c r="A67" s="7" t="s">
        <v>79</v>
      </c>
      <c r="B67" s="29" t="s">
        <v>177</v>
      </c>
      <c r="C67" s="32" t="s">
        <v>270</v>
      </c>
      <c r="D67" s="33" t="s">
        <v>296</v>
      </c>
      <c r="E67" s="26" t="s">
        <v>74</v>
      </c>
      <c r="F67" s="27">
        <f>'MEMÓRIA DE CÁLCULO'!E58</f>
        <v>3</v>
      </c>
      <c r="G67" s="31">
        <v>495.94</v>
      </c>
      <c r="H67" s="15">
        <f t="shared" si="2"/>
        <v>643.92999999999995</v>
      </c>
      <c r="I67" s="16">
        <f t="shared" si="1"/>
        <v>1931.79</v>
      </c>
    </row>
    <row r="68" spans="1:9" ht="22.5">
      <c r="A68" s="7" t="s">
        <v>81</v>
      </c>
      <c r="B68" s="29" t="s">
        <v>177</v>
      </c>
      <c r="C68" s="32" t="s">
        <v>271</v>
      </c>
      <c r="D68" s="33" t="s">
        <v>272</v>
      </c>
      <c r="E68" s="26" t="s">
        <v>74</v>
      </c>
      <c r="F68" s="27">
        <f>'MEMÓRIA DE CÁLCULO'!E59</f>
        <v>3</v>
      </c>
      <c r="G68" s="31">
        <v>12.93</v>
      </c>
      <c r="H68" s="15">
        <f t="shared" si="2"/>
        <v>16.79</v>
      </c>
      <c r="I68" s="16">
        <f t="shared" si="1"/>
        <v>50.37</v>
      </c>
    </row>
    <row r="69" spans="1:9" ht="33.75">
      <c r="A69" s="7" t="s">
        <v>84</v>
      </c>
      <c r="B69" s="29" t="s">
        <v>177</v>
      </c>
      <c r="C69" s="32" t="s">
        <v>273</v>
      </c>
      <c r="D69" s="33" t="s">
        <v>274</v>
      </c>
      <c r="E69" s="26" t="s">
        <v>74</v>
      </c>
      <c r="F69" s="27">
        <f>'MEMÓRIA DE CÁLCULO'!E60</f>
        <v>3</v>
      </c>
      <c r="G69" s="31">
        <v>35.08</v>
      </c>
      <c r="H69" s="15">
        <f t="shared" si="2"/>
        <v>45.55</v>
      </c>
      <c r="I69" s="16">
        <f t="shared" si="1"/>
        <v>136.65</v>
      </c>
    </row>
    <row r="70" spans="1:9">
      <c r="A70" s="7" t="s">
        <v>275</v>
      </c>
      <c r="B70" s="29" t="s">
        <v>177</v>
      </c>
      <c r="C70" s="32" t="s">
        <v>276</v>
      </c>
      <c r="D70" s="33" t="s">
        <v>277</v>
      </c>
      <c r="E70" s="26" t="s">
        <v>74</v>
      </c>
      <c r="F70" s="27">
        <f>'MEMÓRIA DE CÁLCULO'!E61</f>
        <v>3</v>
      </c>
      <c r="G70" s="31">
        <v>44.52</v>
      </c>
      <c r="H70" s="15">
        <f t="shared" si="2"/>
        <v>57.8</v>
      </c>
      <c r="I70" s="16">
        <f t="shared" si="1"/>
        <v>173.4</v>
      </c>
    </row>
    <row r="71" spans="1:9" ht="22.5">
      <c r="A71" s="7" t="s">
        <v>280</v>
      </c>
      <c r="B71" s="29" t="s">
        <v>177</v>
      </c>
      <c r="C71" s="32" t="s">
        <v>278</v>
      </c>
      <c r="D71" s="33" t="s">
        <v>279</v>
      </c>
      <c r="E71" s="26" t="s">
        <v>74</v>
      </c>
      <c r="F71" s="27">
        <f>'MEMÓRIA DE CÁLCULO'!E62</f>
        <v>1</v>
      </c>
      <c r="G71" s="31">
        <v>73.739999999999995</v>
      </c>
      <c r="H71" s="15">
        <f t="shared" si="2"/>
        <v>95.74</v>
      </c>
      <c r="I71" s="16">
        <f t="shared" si="1"/>
        <v>95.74</v>
      </c>
    </row>
    <row r="72" spans="1:9" ht="22.5">
      <c r="A72" s="7" t="s">
        <v>285</v>
      </c>
      <c r="B72" s="29" t="s">
        <v>177</v>
      </c>
      <c r="C72" s="32" t="s">
        <v>281</v>
      </c>
      <c r="D72" s="33" t="s">
        <v>282</v>
      </c>
      <c r="E72" s="26" t="s">
        <v>74</v>
      </c>
      <c r="F72" s="27">
        <f>'MEMÓRIA DE CÁLCULO'!E63</f>
        <v>1</v>
      </c>
      <c r="G72" s="31">
        <v>2638.37</v>
      </c>
      <c r="H72" s="15">
        <f t="shared" si="2"/>
        <v>3425.66</v>
      </c>
      <c r="I72" s="16">
        <f t="shared" si="1"/>
        <v>3425.66</v>
      </c>
    </row>
    <row r="73" spans="1:9" ht="22.5">
      <c r="A73" s="7" t="s">
        <v>286</v>
      </c>
      <c r="B73" s="29" t="s">
        <v>177</v>
      </c>
      <c r="C73" s="32" t="s">
        <v>283</v>
      </c>
      <c r="D73" s="33" t="s">
        <v>284</v>
      </c>
      <c r="E73" s="26" t="s">
        <v>74</v>
      </c>
      <c r="F73" s="27">
        <f>'MEMÓRIA DE CÁLCULO'!E64</f>
        <v>1</v>
      </c>
      <c r="G73" s="31">
        <v>10034.76</v>
      </c>
      <c r="H73" s="15">
        <f t="shared" si="2"/>
        <v>13029.13</v>
      </c>
      <c r="I73" s="16">
        <f t="shared" si="1"/>
        <v>13029.13</v>
      </c>
    </row>
    <row r="74" spans="1:9" ht="22.5">
      <c r="A74" s="7" t="s">
        <v>293</v>
      </c>
      <c r="B74" s="29" t="s">
        <v>177</v>
      </c>
      <c r="C74" s="32" t="s">
        <v>287</v>
      </c>
      <c r="D74" s="33" t="s">
        <v>288</v>
      </c>
      <c r="E74" s="26" t="s">
        <v>74</v>
      </c>
      <c r="F74" s="27">
        <f>'MEMÓRIA DE CÁLCULO'!E65</f>
        <v>1</v>
      </c>
      <c r="G74" s="31">
        <v>71.64</v>
      </c>
      <c r="H74" s="15">
        <f t="shared" si="2"/>
        <v>93.02</v>
      </c>
      <c r="I74" s="16">
        <f t="shared" si="1"/>
        <v>93.02</v>
      </c>
    </row>
    <row r="75" spans="1:9" ht="33.75">
      <c r="A75" s="7" t="s">
        <v>294</v>
      </c>
      <c r="B75" s="29" t="s">
        <v>177</v>
      </c>
      <c r="C75" s="32" t="s">
        <v>289</v>
      </c>
      <c r="D75" s="33" t="s">
        <v>290</v>
      </c>
      <c r="E75" s="26" t="s">
        <v>74</v>
      </c>
      <c r="F75" s="27">
        <f>'MEMÓRIA DE CÁLCULO'!E66</f>
        <v>5</v>
      </c>
      <c r="G75" s="31">
        <v>229.33</v>
      </c>
      <c r="H75" s="15">
        <f t="shared" si="2"/>
        <v>297.76</v>
      </c>
      <c r="I75" s="16">
        <f t="shared" si="1"/>
        <v>1488.8</v>
      </c>
    </row>
    <row r="76" spans="1:9" ht="33.75">
      <c r="A76" s="7" t="s">
        <v>295</v>
      </c>
      <c r="B76" s="29" t="s">
        <v>177</v>
      </c>
      <c r="C76" s="32" t="s">
        <v>291</v>
      </c>
      <c r="D76" s="33" t="s">
        <v>292</v>
      </c>
      <c r="E76" s="26" t="s">
        <v>74</v>
      </c>
      <c r="F76" s="27">
        <f>'MEMÓRIA DE CÁLCULO'!E67</f>
        <v>28</v>
      </c>
      <c r="G76" s="31">
        <v>241.36</v>
      </c>
      <c r="H76" s="15">
        <f t="shared" si="2"/>
        <v>313.38</v>
      </c>
      <c r="I76" s="16">
        <f t="shared" si="1"/>
        <v>8774.64</v>
      </c>
    </row>
    <row r="77" spans="1:9" ht="33.75">
      <c r="A77" s="7" t="s">
        <v>552</v>
      </c>
      <c r="B77" s="29" t="s">
        <v>177</v>
      </c>
      <c r="C77" s="32" t="s">
        <v>553</v>
      </c>
      <c r="D77" s="33" t="s">
        <v>554</v>
      </c>
      <c r="E77" s="26" t="s">
        <v>25</v>
      </c>
      <c r="F77" s="27">
        <f>'MEMÓRIA DE CÁLCULO'!E68</f>
        <v>100</v>
      </c>
      <c r="G77" s="31">
        <v>25.42</v>
      </c>
      <c r="H77" s="15">
        <f t="shared" si="2"/>
        <v>33.01</v>
      </c>
      <c r="I77" s="16">
        <f t="shared" si="1"/>
        <v>3301</v>
      </c>
    </row>
    <row r="78" spans="1:9" ht="33.75">
      <c r="A78" s="7" t="s">
        <v>556</v>
      </c>
      <c r="B78" s="29" t="s">
        <v>177</v>
      </c>
      <c r="C78" s="32" t="s">
        <v>558</v>
      </c>
      <c r="D78" s="33" t="s">
        <v>559</v>
      </c>
      <c r="E78" s="26" t="s">
        <v>25</v>
      </c>
      <c r="F78" s="27">
        <f>'MEMÓRIA DE CÁLCULO'!E69</f>
        <v>30</v>
      </c>
      <c r="G78" s="31">
        <v>52.05</v>
      </c>
      <c r="H78" s="15">
        <f t="shared" si="2"/>
        <v>67.58</v>
      </c>
      <c r="I78" s="16">
        <f t="shared" si="1"/>
        <v>2027.4</v>
      </c>
    </row>
    <row r="79" spans="1:9" ht="33.75">
      <c r="A79" s="7" t="s">
        <v>561</v>
      </c>
      <c r="B79" s="29" t="s">
        <v>177</v>
      </c>
      <c r="C79" s="32" t="s">
        <v>560</v>
      </c>
      <c r="D79" s="33" t="s">
        <v>562</v>
      </c>
      <c r="E79" s="26" t="s">
        <v>25</v>
      </c>
      <c r="F79" s="27">
        <f>'MEMÓRIA DE CÁLCULO'!E70</f>
        <v>100</v>
      </c>
      <c r="G79" s="31">
        <v>12.88</v>
      </c>
      <c r="H79" s="15">
        <f t="shared" si="2"/>
        <v>16.72</v>
      </c>
      <c r="I79" s="16">
        <f t="shared" si="1"/>
        <v>1672</v>
      </c>
    </row>
    <row r="80" spans="1:9" s="54" customFormat="1">
      <c r="A80" s="7" t="s">
        <v>86</v>
      </c>
      <c r="B80" s="48"/>
      <c r="C80" s="49"/>
      <c r="D80" s="50" t="s">
        <v>87</v>
      </c>
      <c r="E80" s="51" t="s">
        <v>0</v>
      </c>
      <c r="F80" s="27">
        <f>'MEMÓRIA DE CÁLCULO'!E71</f>
        <v>0</v>
      </c>
      <c r="G80" s="52"/>
      <c r="H80" s="15">
        <f t="shared" si="2"/>
        <v>0</v>
      </c>
      <c r="I80" s="53">
        <f>SUM(I81:I86)</f>
        <v>83894.16</v>
      </c>
    </row>
    <row r="81" spans="1:9" ht="67.5">
      <c r="A81" s="7" t="s">
        <v>584</v>
      </c>
      <c r="B81" s="29" t="s">
        <v>177</v>
      </c>
      <c r="C81" s="32" t="s">
        <v>297</v>
      </c>
      <c r="D81" s="33" t="s">
        <v>298</v>
      </c>
      <c r="E81" s="26" t="s">
        <v>17</v>
      </c>
      <c r="F81" s="27">
        <f>'MEMÓRIA DE CÁLCULO'!E72</f>
        <v>299.29000000000002</v>
      </c>
      <c r="G81" s="31">
        <v>55.2</v>
      </c>
      <c r="H81" s="15">
        <f t="shared" si="2"/>
        <v>71.67</v>
      </c>
      <c r="I81" s="16">
        <f t="shared" si="1"/>
        <v>21450.11</v>
      </c>
    </row>
    <row r="82" spans="1:9" ht="22.5">
      <c r="A82" s="7" t="s">
        <v>585</v>
      </c>
      <c r="B82" s="29" t="s">
        <v>177</v>
      </c>
      <c r="C82" s="32" t="s">
        <v>299</v>
      </c>
      <c r="D82" s="33" t="s">
        <v>300</v>
      </c>
      <c r="E82" s="26" t="s">
        <v>17</v>
      </c>
      <c r="F82" s="27">
        <f>'MEMÓRIA DE CÁLCULO'!E73</f>
        <v>119.25</v>
      </c>
      <c r="G82" s="31">
        <v>25.46</v>
      </c>
      <c r="H82" s="15">
        <f t="shared" si="2"/>
        <v>33.06</v>
      </c>
      <c r="I82" s="16">
        <f t="shared" ref="I82:I86" si="5">ROUND(F82*H82,2)</f>
        <v>3942.41</v>
      </c>
    </row>
    <row r="83" spans="1:9" ht="56.25">
      <c r="A83" s="7" t="s">
        <v>88</v>
      </c>
      <c r="B83" s="29" t="s">
        <v>177</v>
      </c>
      <c r="C83" s="32" t="s">
        <v>301</v>
      </c>
      <c r="D83" s="33" t="s">
        <v>302</v>
      </c>
      <c r="E83" s="26" t="s">
        <v>17</v>
      </c>
      <c r="F83" s="27">
        <f>'MEMÓRIA DE CÁLCULO'!E74</f>
        <v>119.25</v>
      </c>
      <c r="G83" s="31">
        <v>69.66</v>
      </c>
      <c r="H83" s="15">
        <f t="shared" si="2"/>
        <v>90.45</v>
      </c>
      <c r="I83" s="16">
        <f t="shared" si="5"/>
        <v>10786.16</v>
      </c>
    </row>
    <row r="84" spans="1:9" ht="22.5">
      <c r="A84" s="7" t="s">
        <v>90</v>
      </c>
      <c r="B84" s="29" t="s">
        <v>13</v>
      </c>
      <c r="C84" s="32" t="s">
        <v>29</v>
      </c>
      <c r="D84" s="33" t="s">
        <v>30</v>
      </c>
      <c r="E84" s="26" t="s">
        <v>17</v>
      </c>
      <c r="F84" s="27">
        <f>'MEMÓRIA DE CÁLCULO'!E75</f>
        <v>318.06</v>
      </c>
      <c r="G84" s="31">
        <v>71.709999999999994</v>
      </c>
      <c r="H84" s="15">
        <f t="shared" ref="H84" si="6">ROUND(G84+(G84*$I$7),2)</f>
        <v>93.11</v>
      </c>
      <c r="I84" s="16">
        <f t="shared" ref="I84" si="7">ROUND(F84*H84,2)</f>
        <v>29614.57</v>
      </c>
    </row>
    <row r="85" spans="1:9" ht="33.75">
      <c r="A85" s="7" t="s">
        <v>92</v>
      </c>
      <c r="B85" s="29" t="s">
        <v>177</v>
      </c>
      <c r="C85" s="32" t="s">
        <v>445</v>
      </c>
      <c r="D85" s="33" t="s">
        <v>446</v>
      </c>
      <c r="E85" s="26" t="s">
        <v>25</v>
      </c>
      <c r="F85" s="27">
        <f>'MEMÓRIA DE CÁLCULO'!E76</f>
        <v>432.05</v>
      </c>
      <c r="G85" s="31">
        <v>13.39</v>
      </c>
      <c r="H85" s="15">
        <f t="shared" si="2"/>
        <v>17.39</v>
      </c>
      <c r="I85" s="16">
        <f t="shared" si="5"/>
        <v>7513.35</v>
      </c>
    </row>
    <row r="86" spans="1:9" ht="22.5">
      <c r="A86" s="7" t="s">
        <v>94</v>
      </c>
      <c r="B86" s="29" t="s">
        <v>177</v>
      </c>
      <c r="C86" s="32" t="s">
        <v>304</v>
      </c>
      <c r="D86" s="33" t="s">
        <v>303</v>
      </c>
      <c r="E86" s="26" t="s">
        <v>17</v>
      </c>
      <c r="F86" s="27">
        <f>'MEMÓRIA DE CÁLCULO'!E77</f>
        <v>219.75</v>
      </c>
      <c r="G86" s="31">
        <v>37.11</v>
      </c>
      <c r="H86" s="15">
        <f t="shared" si="2"/>
        <v>48.18</v>
      </c>
      <c r="I86" s="16">
        <f t="shared" si="5"/>
        <v>10587.56</v>
      </c>
    </row>
    <row r="87" spans="1:9">
      <c r="A87" s="7" t="s">
        <v>97</v>
      </c>
      <c r="B87" s="29"/>
      <c r="C87" s="32"/>
      <c r="D87" s="37" t="s">
        <v>98</v>
      </c>
      <c r="E87" s="26" t="s">
        <v>0</v>
      </c>
      <c r="F87" s="27">
        <f>'MEMÓRIA DE CÁLCULO'!E78</f>
        <v>0</v>
      </c>
      <c r="G87" s="31"/>
      <c r="H87" s="15">
        <f t="shared" si="2"/>
        <v>0</v>
      </c>
      <c r="I87" s="36">
        <f>SUM(I88:I96)</f>
        <v>62197.130000000005</v>
      </c>
    </row>
    <row r="88" spans="1:9" ht="22.5">
      <c r="A88" s="7" t="s">
        <v>99</v>
      </c>
      <c r="B88" s="29" t="s">
        <v>177</v>
      </c>
      <c r="C88" s="32" t="s">
        <v>305</v>
      </c>
      <c r="D88" s="33" t="s">
        <v>306</v>
      </c>
      <c r="E88" s="26" t="s">
        <v>74</v>
      </c>
      <c r="F88" s="27">
        <f>'MEMÓRIA DE CÁLCULO'!E79</f>
        <v>16</v>
      </c>
      <c r="G88" s="31">
        <v>136.78</v>
      </c>
      <c r="H88" s="15">
        <f t="shared" si="2"/>
        <v>177.6</v>
      </c>
      <c r="I88" s="16">
        <f t="shared" ref="I88:I96" si="8">ROUND(F88*H88,2)</f>
        <v>2841.6</v>
      </c>
    </row>
    <row r="89" spans="1:9" ht="22.5">
      <c r="A89" s="7" t="s">
        <v>101</v>
      </c>
      <c r="B89" s="29" t="s">
        <v>177</v>
      </c>
      <c r="C89" s="32" t="s">
        <v>308</v>
      </c>
      <c r="D89" s="33" t="s">
        <v>307</v>
      </c>
      <c r="E89" s="26" t="s">
        <v>74</v>
      </c>
      <c r="F89" s="27">
        <f>'MEMÓRIA DE CÁLCULO'!E80</f>
        <v>16</v>
      </c>
      <c r="G89" s="31">
        <v>174.66</v>
      </c>
      <c r="H89" s="15">
        <f t="shared" si="2"/>
        <v>226.78</v>
      </c>
      <c r="I89" s="16">
        <f t="shared" si="8"/>
        <v>3628.48</v>
      </c>
    </row>
    <row r="90" spans="1:9" ht="45">
      <c r="A90" s="7" t="s">
        <v>103</v>
      </c>
      <c r="B90" s="29" t="s">
        <v>177</v>
      </c>
      <c r="C90" s="32" t="s">
        <v>309</v>
      </c>
      <c r="D90" s="33" t="s">
        <v>310</v>
      </c>
      <c r="E90" s="26" t="s">
        <v>17</v>
      </c>
      <c r="F90" s="27">
        <f>'MEMÓRIA DE CÁLCULO'!E81</f>
        <v>107.28</v>
      </c>
      <c r="G90" s="31">
        <v>165.48</v>
      </c>
      <c r="H90" s="15">
        <f t="shared" si="2"/>
        <v>214.86</v>
      </c>
      <c r="I90" s="16">
        <f t="shared" si="8"/>
        <v>23050.18</v>
      </c>
    </row>
    <row r="91" spans="1:9">
      <c r="A91" s="7" t="s">
        <v>105</v>
      </c>
      <c r="B91" s="29" t="s">
        <v>177</v>
      </c>
      <c r="C91" s="32" t="s">
        <v>312</v>
      </c>
      <c r="D91" s="33" t="s">
        <v>311</v>
      </c>
      <c r="E91" s="26" t="s">
        <v>74</v>
      </c>
      <c r="F91" s="27">
        <f>'MEMÓRIA DE CÁLCULO'!E82</f>
        <v>16</v>
      </c>
      <c r="G91" s="31">
        <v>183.32</v>
      </c>
      <c r="H91" s="15">
        <f t="shared" si="2"/>
        <v>238.02</v>
      </c>
      <c r="I91" s="16">
        <f t="shared" si="8"/>
        <v>3808.32</v>
      </c>
    </row>
    <row r="92" spans="1:9">
      <c r="A92" s="7" t="s">
        <v>107</v>
      </c>
      <c r="B92" s="29" t="s">
        <v>177</v>
      </c>
      <c r="C92" s="32" t="s">
        <v>313</v>
      </c>
      <c r="D92" s="33" t="s">
        <v>314</v>
      </c>
      <c r="E92" s="26" t="s">
        <v>74</v>
      </c>
      <c r="F92" s="27">
        <f>'MEMÓRIA DE CÁLCULO'!E83</f>
        <v>48</v>
      </c>
      <c r="G92" s="31">
        <v>9.09</v>
      </c>
      <c r="H92" s="15">
        <f t="shared" si="2"/>
        <v>11.8</v>
      </c>
      <c r="I92" s="16">
        <f t="shared" si="8"/>
        <v>566.4</v>
      </c>
    </row>
    <row r="93" spans="1:9" ht="22.5">
      <c r="A93" s="7" t="s">
        <v>110</v>
      </c>
      <c r="B93" s="29" t="s">
        <v>177</v>
      </c>
      <c r="C93" s="29" t="s">
        <v>315</v>
      </c>
      <c r="D93" s="33" t="s">
        <v>108</v>
      </c>
      <c r="E93" s="26" t="s">
        <v>109</v>
      </c>
      <c r="F93" s="27">
        <f>'MEMÓRIA DE CÁLCULO'!E84</f>
        <v>9</v>
      </c>
      <c r="G93" s="31">
        <v>1155.55</v>
      </c>
      <c r="H93" s="15">
        <f t="shared" si="2"/>
        <v>1500.37</v>
      </c>
      <c r="I93" s="16">
        <f t="shared" si="8"/>
        <v>13503.33</v>
      </c>
    </row>
    <row r="94" spans="1:9">
      <c r="A94" s="7" t="s">
        <v>113</v>
      </c>
      <c r="B94" s="29" t="s">
        <v>177</v>
      </c>
      <c r="C94" s="32" t="s">
        <v>316</v>
      </c>
      <c r="D94" s="33" t="s">
        <v>317</v>
      </c>
      <c r="E94" s="26" t="s">
        <v>420</v>
      </c>
      <c r="F94" s="27">
        <f>'MEMÓRIA DE CÁLCULO'!E85</f>
        <v>2.7</v>
      </c>
      <c r="G94" s="31">
        <v>201.72</v>
      </c>
      <c r="H94" s="15">
        <f t="shared" si="2"/>
        <v>261.91000000000003</v>
      </c>
      <c r="I94" s="16">
        <f t="shared" si="8"/>
        <v>707.16</v>
      </c>
    </row>
    <row r="95" spans="1:9">
      <c r="A95" s="7" t="s">
        <v>115</v>
      </c>
      <c r="B95" s="29" t="s">
        <v>177</v>
      </c>
      <c r="C95" s="32" t="s">
        <v>451</v>
      </c>
      <c r="D95" s="33" t="s">
        <v>452</v>
      </c>
      <c r="E95" s="26" t="s">
        <v>420</v>
      </c>
      <c r="F95" s="27">
        <f>'MEMÓRIA DE CÁLCULO'!E86</f>
        <v>18.16</v>
      </c>
      <c r="G95" s="31">
        <v>199.17</v>
      </c>
      <c r="H95" s="15">
        <f t="shared" si="2"/>
        <v>258.60000000000002</v>
      </c>
      <c r="I95" s="16">
        <f t="shared" si="8"/>
        <v>4696.18</v>
      </c>
    </row>
    <row r="96" spans="1:9" ht="45">
      <c r="A96" s="7" t="s">
        <v>607</v>
      </c>
      <c r="B96" s="29" t="s">
        <v>177</v>
      </c>
      <c r="C96" s="29" t="s">
        <v>318</v>
      </c>
      <c r="D96" s="33" t="s">
        <v>456</v>
      </c>
      <c r="E96" s="26" t="s">
        <v>17</v>
      </c>
      <c r="F96" s="27">
        <f>'MEMÓRIA DE CÁLCULO'!E87</f>
        <v>14.76</v>
      </c>
      <c r="G96" s="31">
        <v>490.26</v>
      </c>
      <c r="H96" s="15">
        <f t="shared" si="2"/>
        <v>636.54999999999995</v>
      </c>
      <c r="I96" s="16">
        <f t="shared" si="8"/>
        <v>9395.48</v>
      </c>
    </row>
    <row r="97" spans="1:9">
      <c r="A97" s="7" t="s">
        <v>117</v>
      </c>
      <c r="B97" s="29"/>
      <c r="C97" s="32"/>
      <c r="D97" s="37" t="s">
        <v>118</v>
      </c>
      <c r="E97" s="26" t="s">
        <v>0</v>
      </c>
      <c r="F97" s="27">
        <f>'MEMÓRIA DE CÁLCULO'!E88</f>
        <v>0</v>
      </c>
      <c r="G97" s="31"/>
      <c r="H97" s="15">
        <f t="shared" si="2"/>
        <v>0</v>
      </c>
      <c r="I97" s="36">
        <f>SUM(I98:I104)</f>
        <v>47111.31</v>
      </c>
    </row>
    <row r="98" spans="1:9" ht="33.75">
      <c r="A98" s="7" t="s">
        <v>119</v>
      </c>
      <c r="B98" s="29" t="s">
        <v>177</v>
      </c>
      <c r="C98" s="32" t="s">
        <v>319</v>
      </c>
      <c r="D98" s="33" t="s">
        <v>320</v>
      </c>
      <c r="E98" s="26" t="s">
        <v>17</v>
      </c>
      <c r="F98" s="27">
        <f>'MEMÓRIA DE CÁLCULO'!E89</f>
        <v>60.48</v>
      </c>
      <c r="G98" s="31">
        <v>15.74</v>
      </c>
      <c r="H98" s="15">
        <f t="shared" si="2"/>
        <v>20.440000000000001</v>
      </c>
      <c r="I98" s="16">
        <f t="shared" ref="I98:I104" si="9">ROUND(F98*H98,2)</f>
        <v>1236.21</v>
      </c>
    </row>
    <row r="99" spans="1:9" ht="33.75">
      <c r="A99" s="7" t="s">
        <v>121</v>
      </c>
      <c r="B99" s="29" t="s">
        <v>177</v>
      </c>
      <c r="C99" s="32" t="s">
        <v>321</v>
      </c>
      <c r="D99" s="33" t="s">
        <v>322</v>
      </c>
      <c r="E99" s="26" t="s">
        <v>17</v>
      </c>
      <c r="F99" s="27">
        <f>'MEMÓRIA DE CÁLCULO'!E90</f>
        <v>861.74</v>
      </c>
      <c r="G99" s="31">
        <v>7.55</v>
      </c>
      <c r="H99" s="15">
        <f t="shared" si="2"/>
        <v>9.8000000000000007</v>
      </c>
      <c r="I99" s="16">
        <f t="shared" si="9"/>
        <v>8445.0499999999993</v>
      </c>
    </row>
    <row r="100" spans="1:9" ht="33.75">
      <c r="A100" s="7" t="s">
        <v>123</v>
      </c>
      <c r="B100" s="29" t="s">
        <v>177</v>
      </c>
      <c r="C100" s="32" t="s">
        <v>460</v>
      </c>
      <c r="D100" s="33" t="s">
        <v>461</v>
      </c>
      <c r="E100" s="26" t="s">
        <v>17</v>
      </c>
      <c r="F100" s="27">
        <f>'MEMÓRIA DE CÁLCULO'!E91</f>
        <v>861.74</v>
      </c>
      <c r="G100" s="31">
        <v>4.1399999999999997</v>
      </c>
      <c r="H100" s="15">
        <f t="shared" si="2"/>
        <v>5.38</v>
      </c>
      <c r="I100" s="16">
        <f t="shared" si="9"/>
        <v>4636.16</v>
      </c>
    </row>
    <row r="101" spans="1:9" ht="33.75">
      <c r="A101" s="7" t="s">
        <v>462</v>
      </c>
      <c r="B101" s="29" t="s">
        <v>177</v>
      </c>
      <c r="C101" s="32" t="s">
        <v>466</v>
      </c>
      <c r="D101" s="33" t="s">
        <v>467</v>
      </c>
      <c r="E101" s="26" t="s">
        <v>420</v>
      </c>
      <c r="F101" s="27">
        <f>'MEMÓRIA DE CÁLCULO'!E92</f>
        <v>67.5</v>
      </c>
      <c r="G101" s="31">
        <v>9.15</v>
      </c>
      <c r="H101" s="15">
        <f t="shared" ref="H101:H104" si="10">ROUND(G101+(G101*$I$7),2)</f>
        <v>11.88</v>
      </c>
      <c r="I101" s="16">
        <f t="shared" si="9"/>
        <v>801.9</v>
      </c>
    </row>
    <row r="102" spans="1:9" ht="33.75">
      <c r="A102" s="7" t="s">
        <v>464</v>
      </c>
      <c r="B102" s="29" t="s">
        <v>177</v>
      </c>
      <c r="C102" s="32" t="s">
        <v>463</v>
      </c>
      <c r="D102" s="33" t="s">
        <v>465</v>
      </c>
      <c r="E102" s="26" t="s">
        <v>420</v>
      </c>
      <c r="F102" s="27">
        <f>'MEMÓRIA DE CÁLCULO'!E93</f>
        <v>67.5</v>
      </c>
      <c r="G102" s="31">
        <v>5.19</v>
      </c>
      <c r="H102" s="15">
        <f t="shared" si="10"/>
        <v>6.74</v>
      </c>
      <c r="I102" s="16">
        <f t="shared" si="9"/>
        <v>454.95</v>
      </c>
    </row>
    <row r="103" spans="1:9" ht="22.5">
      <c r="A103" s="99" t="s">
        <v>541</v>
      </c>
      <c r="B103" s="100" t="s">
        <v>177</v>
      </c>
      <c r="C103" s="101" t="s">
        <v>539</v>
      </c>
      <c r="D103" s="102" t="s">
        <v>540</v>
      </c>
      <c r="E103" s="103" t="s">
        <v>420</v>
      </c>
      <c r="F103" s="104">
        <f>'MEMÓRIA DE CÁLCULO'!E94</f>
        <v>67.5</v>
      </c>
      <c r="G103" s="105">
        <v>17.05</v>
      </c>
      <c r="H103" s="106">
        <f t="shared" si="10"/>
        <v>22.14</v>
      </c>
      <c r="I103" s="107">
        <f t="shared" si="9"/>
        <v>1494.45</v>
      </c>
    </row>
    <row r="104" spans="1:9" s="54" customFormat="1" ht="33.75">
      <c r="A104" s="116" t="s">
        <v>577</v>
      </c>
      <c r="B104" s="127" t="s">
        <v>591</v>
      </c>
      <c r="C104" s="137"/>
      <c r="D104" s="138" t="s">
        <v>594</v>
      </c>
      <c r="E104" s="130" t="s">
        <v>420</v>
      </c>
      <c r="F104" s="131">
        <f>'MEMÓRIA DE CÁLCULO'!E95</f>
        <v>997.43</v>
      </c>
      <c r="G104" s="132">
        <v>23.2</v>
      </c>
      <c r="H104" s="131">
        <f t="shared" si="10"/>
        <v>30.12</v>
      </c>
      <c r="I104" s="133">
        <f t="shared" si="9"/>
        <v>30042.59</v>
      </c>
    </row>
    <row r="105" spans="1:9">
      <c r="A105" s="108" t="s">
        <v>125</v>
      </c>
      <c r="B105" s="29"/>
      <c r="C105" s="109"/>
      <c r="D105" s="110" t="s">
        <v>126</v>
      </c>
      <c r="E105" s="111" t="s">
        <v>0</v>
      </c>
      <c r="F105" s="112">
        <f>'MEMÓRIA DE CÁLCULO'!E96</f>
        <v>0</v>
      </c>
      <c r="G105" s="113"/>
      <c r="H105" s="114">
        <f t="shared" si="2"/>
        <v>0</v>
      </c>
      <c r="I105" s="115">
        <f>SUM(I106:I132)</f>
        <v>87810.640000000014</v>
      </c>
    </row>
    <row r="106" spans="1:9" ht="22.5">
      <c r="A106" s="7" t="s">
        <v>127</v>
      </c>
      <c r="B106" s="29" t="s">
        <v>177</v>
      </c>
      <c r="C106" s="32" t="s">
        <v>323</v>
      </c>
      <c r="D106" s="33" t="s">
        <v>324</v>
      </c>
      <c r="E106" s="26" t="s">
        <v>83</v>
      </c>
      <c r="F106" s="27">
        <f>'MEMÓRIA DE CÁLCULO'!E97</f>
        <v>70</v>
      </c>
      <c r="G106" s="31">
        <v>156.57</v>
      </c>
      <c r="H106" s="15">
        <f t="shared" si="2"/>
        <v>203.29</v>
      </c>
      <c r="I106" s="16">
        <f t="shared" ref="I106:I132" si="11">ROUND(F106*H106,2)</f>
        <v>14230.3</v>
      </c>
    </row>
    <row r="107" spans="1:9" ht="45">
      <c r="A107" s="7" t="s">
        <v>129</v>
      </c>
      <c r="B107" s="29" t="s">
        <v>177</v>
      </c>
      <c r="C107" s="32" t="s">
        <v>325</v>
      </c>
      <c r="D107" s="33" t="s">
        <v>326</v>
      </c>
      <c r="E107" s="26" t="s">
        <v>25</v>
      </c>
      <c r="F107" s="27">
        <f>'MEMÓRIA DE CÁLCULO'!E98</f>
        <v>2000</v>
      </c>
      <c r="G107" s="31">
        <v>2.2000000000000002</v>
      </c>
      <c r="H107" s="15">
        <f t="shared" si="2"/>
        <v>2.86</v>
      </c>
      <c r="I107" s="16">
        <f t="shared" si="11"/>
        <v>5720</v>
      </c>
    </row>
    <row r="108" spans="1:9" ht="45">
      <c r="A108" s="7" t="s">
        <v>131</v>
      </c>
      <c r="B108" s="29" t="s">
        <v>177</v>
      </c>
      <c r="C108" s="32" t="s">
        <v>327</v>
      </c>
      <c r="D108" s="33" t="s">
        <v>328</v>
      </c>
      <c r="E108" s="26" t="s">
        <v>25</v>
      </c>
      <c r="F108" s="27">
        <f>'MEMÓRIA DE CÁLCULO'!E99</f>
        <v>2000</v>
      </c>
      <c r="G108" s="31">
        <v>4.08</v>
      </c>
      <c r="H108" s="15">
        <f t="shared" si="2"/>
        <v>5.3</v>
      </c>
      <c r="I108" s="16">
        <f t="shared" si="11"/>
        <v>10600</v>
      </c>
    </row>
    <row r="109" spans="1:9">
      <c r="A109" s="7" t="s">
        <v>133</v>
      </c>
      <c r="B109" s="29" t="s">
        <v>177</v>
      </c>
      <c r="C109" s="32" t="s">
        <v>329</v>
      </c>
      <c r="D109" s="33" t="s">
        <v>330</v>
      </c>
      <c r="E109" s="26" t="s">
        <v>74</v>
      </c>
      <c r="F109" s="27">
        <f>'MEMÓRIA DE CÁLCULO'!E100</f>
        <v>52</v>
      </c>
      <c r="G109" s="31">
        <v>21.84</v>
      </c>
      <c r="H109" s="15">
        <f t="shared" si="2"/>
        <v>28.36</v>
      </c>
      <c r="I109" s="16">
        <f t="shared" si="11"/>
        <v>1474.72</v>
      </c>
    </row>
    <row r="110" spans="1:9">
      <c r="A110" s="7" t="s">
        <v>135</v>
      </c>
      <c r="B110" s="29" t="s">
        <v>177</v>
      </c>
      <c r="C110" s="32" t="s">
        <v>331</v>
      </c>
      <c r="D110" s="33" t="s">
        <v>332</v>
      </c>
      <c r="E110" s="26" t="s">
        <v>74</v>
      </c>
      <c r="F110" s="27">
        <f>'MEMÓRIA DE CÁLCULO'!E101</f>
        <v>18</v>
      </c>
      <c r="G110" s="31">
        <v>20.86</v>
      </c>
      <c r="H110" s="15">
        <f t="shared" si="2"/>
        <v>27.08</v>
      </c>
      <c r="I110" s="16">
        <f t="shared" si="11"/>
        <v>487.44</v>
      </c>
    </row>
    <row r="111" spans="1:9" ht="22.5">
      <c r="A111" s="7" t="s">
        <v>137</v>
      </c>
      <c r="B111" s="29" t="s">
        <v>177</v>
      </c>
      <c r="C111" s="32" t="s">
        <v>333</v>
      </c>
      <c r="D111" s="33" t="s">
        <v>334</v>
      </c>
      <c r="E111" s="26" t="s">
        <v>74</v>
      </c>
      <c r="F111" s="27">
        <f>'MEMÓRIA DE CÁLCULO'!E102</f>
        <v>2</v>
      </c>
      <c r="G111" s="31">
        <v>153.51</v>
      </c>
      <c r="H111" s="15">
        <f t="shared" si="2"/>
        <v>199.32</v>
      </c>
      <c r="I111" s="16">
        <f t="shared" si="11"/>
        <v>398.64</v>
      </c>
    </row>
    <row r="112" spans="1:9" ht="22.5">
      <c r="A112" s="7" t="s">
        <v>139</v>
      </c>
      <c r="B112" s="29" t="s">
        <v>177</v>
      </c>
      <c r="C112" s="32" t="s">
        <v>335</v>
      </c>
      <c r="D112" s="33" t="s">
        <v>336</v>
      </c>
      <c r="E112" s="26" t="s">
        <v>74</v>
      </c>
      <c r="F112" s="27">
        <f>'MEMÓRIA DE CÁLCULO'!E103</f>
        <v>12</v>
      </c>
      <c r="G112" s="31">
        <v>16.89</v>
      </c>
      <c r="H112" s="15">
        <f t="shared" si="2"/>
        <v>21.93</v>
      </c>
      <c r="I112" s="16">
        <f t="shared" si="11"/>
        <v>263.16000000000003</v>
      </c>
    </row>
    <row r="113" spans="1:9">
      <c r="A113" s="7" t="s">
        <v>141</v>
      </c>
      <c r="B113" s="29" t="s">
        <v>177</v>
      </c>
      <c r="C113" s="32" t="s">
        <v>337</v>
      </c>
      <c r="D113" s="33" t="s">
        <v>338</v>
      </c>
      <c r="E113" s="26" t="s">
        <v>74</v>
      </c>
      <c r="F113" s="27">
        <f>'MEMÓRIA DE CÁLCULO'!E104</f>
        <v>12</v>
      </c>
      <c r="G113" s="31">
        <v>41.08</v>
      </c>
      <c r="H113" s="15">
        <f t="shared" si="2"/>
        <v>53.34</v>
      </c>
      <c r="I113" s="16">
        <f t="shared" si="11"/>
        <v>640.08000000000004</v>
      </c>
    </row>
    <row r="114" spans="1:9">
      <c r="A114" s="7" t="s">
        <v>143</v>
      </c>
      <c r="B114" s="29" t="s">
        <v>177</v>
      </c>
      <c r="C114" s="32" t="s">
        <v>329</v>
      </c>
      <c r="D114" s="33" t="s">
        <v>468</v>
      </c>
      <c r="E114" s="26" t="s">
        <v>74</v>
      </c>
      <c r="F114" s="27">
        <f>'MEMÓRIA DE CÁLCULO'!E105</f>
        <v>36</v>
      </c>
      <c r="G114" s="31">
        <v>21.84</v>
      </c>
      <c r="H114" s="15">
        <f t="shared" si="2"/>
        <v>28.36</v>
      </c>
      <c r="I114" s="16">
        <f t="shared" si="11"/>
        <v>1020.96</v>
      </c>
    </row>
    <row r="115" spans="1:9" ht="22.5">
      <c r="A115" s="7" t="s">
        <v>471</v>
      </c>
      <c r="B115" s="29" t="s">
        <v>177</v>
      </c>
      <c r="C115" s="32" t="s">
        <v>469</v>
      </c>
      <c r="D115" s="33" t="s">
        <v>470</v>
      </c>
      <c r="E115" s="26" t="s">
        <v>74</v>
      </c>
      <c r="F115" s="27">
        <f>'MEMÓRIA DE CÁLCULO'!E106</f>
        <v>1</v>
      </c>
      <c r="G115" s="31">
        <v>1227.17</v>
      </c>
      <c r="H115" s="15">
        <f t="shared" si="2"/>
        <v>1593.36</v>
      </c>
      <c r="I115" s="16">
        <f t="shared" si="11"/>
        <v>1593.36</v>
      </c>
    </row>
    <row r="116" spans="1:9">
      <c r="A116" s="7" t="s">
        <v>474</v>
      </c>
      <c r="B116" s="29" t="s">
        <v>177</v>
      </c>
      <c r="C116" s="32" t="s">
        <v>472</v>
      </c>
      <c r="D116" s="33" t="s">
        <v>473</v>
      </c>
      <c r="E116" s="26" t="s">
        <v>74</v>
      </c>
      <c r="F116" s="27">
        <f>'MEMÓRIA DE CÁLCULO'!E107</f>
        <v>106</v>
      </c>
      <c r="G116" s="31">
        <v>5.96</v>
      </c>
      <c r="H116" s="15">
        <f t="shared" si="2"/>
        <v>7.74</v>
      </c>
      <c r="I116" s="16">
        <f t="shared" si="11"/>
        <v>820.44</v>
      </c>
    </row>
    <row r="117" spans="1:9" ht="22.5">
      <c r="A117" s="7" t="s">
        <v>475</v>
      </c>
      <c r="B117" s="29" t="s">
        <v>177</v>
      </c>
      <c r="C117" s="32" t="s">
        <v>476</v>
      </c>
      <c r="D117" s="33" t="s">
        <v>477</v>
      </c>
      <c r="E117" s="26" t="s">
        <v>74</v>
      </c>
      <c r="F117" s="27">
        <f>'MEMÓRIA DE CÁLCULO'!E108</f>
        <v>8</v>
      </c>
      <c r="G117" s="31">
        <v>7.04</v>
      </c>
      <c r="H117" s="15">
        <f t="shared" ref="H117" si="12">ROUND(G117+(G117*$I$7),2)</f>
        <v>9.14</v>
      </c>
      <c r="I117" s="16">
        <f t="shared" si="11"/>
        <v>73.12</v>
      </c>
    </row>
    <row r="118" spans="1:9" ht="33.75">
      <c r="A118" s="7" t="s">
        <v>498</v>
      </c>
      <c r="B118" s="29" t="s">
        <v>177</v>
      </c>
      <c r="C118" s="32" t="s">
        <v>478</v>
      </c>
      <c r="D118" s="33" t="s">
        <v>479</v>
      </c>
      <c r="E118" s="26" t="s">
        <v>25</v>
      </c>
      <c r="F118" s="27">
        <f>'MEMÓRIA DE CÁLCULO'!E109</f>
        <v>2000</v>
      </c>
      <c r="G118" s="31">
        <v>6.18</v>
      </c>
      <c r="H118" s="15">
        <f t="shared" ref="H118:H132" si="13">ROUND(G118+(G118*$I$7),2)</f>
        <v>8.02</v>
      </c>
      <c r="I118" s="16">
        <f t="shared" si="11"/>
        <v>16040</v>
      </c>
    </row>
    <row r="119" spans="1:9" ht="33.75">
      <c r="A119" s="7" t="s">
        <v>499</v>
      </c>
      <c r="B119" s="29" t="s">
        <v>177</v>
      </c>
      <c r="C119" s="32" t="s">
        <v>480</v>
      </c>
      <c r="D119" s="33" t="s">
        <v>481</v>
      </c>
      <c r="E119" s="26" t="s">
        <v>25</v>
      </c>
      <c r="F119" s="27">
        <f>'MEMÓRIA DE CÁLCULO'!E110</f>
        <v>100</v>
      </c>
      <c r="G119" s="31">
        <v>18.399999999999999</v>
      </c>
      <c r="H119" s="15">
        <f t="shared" si="13"/>
        <v>23.89</v>
      </c>
      <c r="I119" s="16">
        <f t="shared" si="11"/>
        <v>2389</v>
      </c>
    </row>
    <row r="120" spans="1:9" ht="45">
      <c r="A120" s="7" t="s">
        <v>500</v>
      </c>
      <c r="B120" s="29" t="s">
        <v>177</v>
      </c>
      <c r="C120" s="32" t="s">
        <v>482</v>
      </c>
      <c r="D120" s="33" t="s">
        <v>483</v>
      </c>
      <c r="E120" s="26" t="s">
        <v>25</v>
      </c>
      <c r="F120" s="27">
        <f>'MEMÓRIA DE CÁLCULO'!E111</f>
        <v>1000</v>
      </c>
      <c r="G120" s="31">
        <v>1.62</v>
      </c>
      <c r="H120" s="15">
        <f t="shared" si="13"/>
        <v>2.1</v>
      </c>
      <c r="I120" s="16">
        <f t="shared" si="11"/>
        <v>2100</v>
      </c>
    </row>
    <row r="121" spans="1:9" ht="45">
      <c r="A121" s="7" t="s">
        <v>501</v>
      </c>
      <c r="B121" s="29" t="s">
        <v>177</v>
      </c>
      <c r="C121" s="32" t="s">
        <v>486</v>
      </c>
      <c r="D121" s="33" t="s">
        <v>487</v>
      </c>
      <c r="E121" s="26" t="s">
        <v>25</v>
      </c>
      <c r="F121" s="27">
        <f>'MEMÓRIA DE CÁLCULO'!E112</f>
        <v>200</v>
      </c>
      <c r="G121" s="31">
        <v>9.2200000000000006</v>
      </c>
      <c r="H121" s="15">
        <f t="shared" si="13"/>
        <v>11.97</v>
      </c>
      <c r="I121" s="16">
        <f t="shared" si="11"/>
        <v>2394</v>
      </c>
    </row>
    <row r="122" spans="1:9" ht="45">
      <c r="A122" s="7" t="s">
        <v>502</v>
      </c>
      <c r="B122" s="29" t="s">
        <v>177</v>
      </c>
      <c r="C122" s="32" t="s">
        <v>484</v>
      </c>
      <c r="D122" s="33" t="s">
        <v>485</v>
      </c>
      <c r="E122" s="26" t="s">
        <v>25</v>
      </c>
      <c r="F122" s="27">
        <f>'MEMÓRIA DE CÁLCULO'!E113</f>
        <v>100</v>
      </c>
      <c r="G122" s="31">
        <v>6.99</v>
      </c>
      <c r="H122" s="15">
        <f t="shared" si="13"/>
        <v>9.08</v>
      </c>
      <c r="I122" s="16">
        <f t="shared" si="11"/>
        <v>908</v>
      </c>
    </row>
    <row r="123" spans="1:9" ht="33.75">
      <c r="A123" s="7" t="s">
        <v>608</v>
      </c>
      <c r="B123" s="29" t="s">
        <v>177</v>
      </c>
      <c r="C123" s="32" t="s">
        <v>488</v>
      </c>
      <c r="D123" s="33" t="s">
        <v>489</v>
      </c>
      <c r="E123" s="26" t="s">
        <v>74</v>
      </c>
      <c r="F123" s="27">
        <f>'MEMÓRIA DE CÁLCULO'!E114</f>
        <v>4</v>
      </c>
      <c r="G123" s="31">
        <v>88.48</v>
      </c>
      <c r="H123" s="15">
        <f t="shared" si="13"/>
        <v>114.88</v>
      </c>
      <c r="I123" s="16">
        <f t="shared" si="11"/>
        <v>459.52</v>
      </c>
    </row>
    <row r="124" spans="1:9" ht="33.75">
      <c r="A124" s="7" t="s">
        <v>503</v>
      </c>
      <c r="B124" s="29" t="s">
        <v>177</v>
      </c>
      <c r="C124" s="32" t="s">
        <v>490</v>
      </c>
      <c r="D124" s="33" t="s">
        <v>491</v>
      </c>
      <c r="E124" s="26" t="s">
        <v>74</v>
      </c>
      <c r="F124" s="27">
        <f>'MEMÓRIA DE CÁLCULO'!E115</f>
        <v>1</v>
      </c>
      <c r="G124" s="31">
        <v>70.56</v>
      </c>
      <c r="H124" s="15">
        <f t="shared" si="13"/>
        <v>91.62</v>
      </c>
      <c r="I124" s="16">
        <f t="shared" si="11"/>
        <v>91.62</v>
      </c>
    </row>
    <row r="125" spans="1:9" ht="33.75">
      <c r="A125" s="7" t="s">
        <v>504</v>
      </c>
      <c r="B125" s="29" t="s">
        <v>177</v>
      </c>
      <c r="C125" s="32" t="s">
        <v>492</v>
      </c>
      <c r="D125" s="33" t="s">
        <v>493</v>
      </c>
      <c r="E125" s="26" t="s">
        <v>74</v>
      </c>
      <c r="F125" s="27">
        <f>'MEMÓRIA DE CÁLCULO'!E116</f>
        <v>1</v>
      </c>
      <c r="G125" s="31">
        <v>62.94</v>
      </c>
      <c r="H125" s="15">
        <f t="shared" si="13"/>
        <v>81.72</v>
      </c>
      <c r="I125" s="16">
        <f t="shared" si="11"/>
        <v>81.72</v>
      </c>
    </row>
    <row r="126" spans="1:9" ht="22.5">
      <c r="A126" s="7" t="s">
        <v>505</v>
      </c>
      <c r="B126" s="29" t="s">
        <v>177</v>
      </c>
      <c r="C126" s="32" t="s">
        <v>494</v>
      </c>
      <c r="D126" s="33" t="s">
        <v>495</v>
      </c>
      <c r="E126" s="26" t="s">
        <v>74</v>
      </c>
      <c r="F126" s="27">
        <f>'MEMÓRIA DE CÁLCULO'!E117</f>
        <v>2</v>
      </c>
      <c r="G126" s="31">
        <v>226.75</v>
      </c>
      <c r="H126" s="15">
        <f t="shared" si="13"/>
        <v>294.41000000000003</v>
      </c>
      <c r="I126" s="16">
        <f t="shared" si="11"/>
        <v>588.82000000000005</v>
      </c>
    </row>
    <row r="127" spans="1:9" ht="33.75">
      <c r="A127" s="7" t="s">
        <v>506</v>
      </c>
      <c r="B127" s="29" t="s">
        <v>177</v>
      </c>
      <c r="C127" s="32" t="s">
        <v>496</v>
      </c>
      <c r="D127" s="33" t="s">
        <v>497</v>
      </c>
      <c r="E127" s="26" t="s">
        <v>74</v>
      </c>
      <c r="F127" s="27">
        <f>'MEMÓRIA DE CÁLCULO'!E118</f>
        <v>26</v>
      </c>
      <c r="G127" s="31">
        <v>149.41</v>
      </c>
      <c r="H127" s="15">
        <f t="shared" si="13"/>
        <v>193.99</v>
      </c>
      <c r="I127" s="16">
        <f t="shared" si="11"/>
        <v>5043.74</v>
      </c>
    </row>
    <row r="128" spans="1:9">
      <c r="A128" s="7" t="s">
        <v>507</v>
      </c>
      <c r="B128" s="29"/>
      <c r="C128" s="32"/>
      <c r="D128" s="33" t="s">
        <v>565</v>
      </c>
      <c r="E128" s="26"/>
      <c r="F128" s="27"/>
      <c r="G128" s="31"/>
      <c r="H128" s="15"/>
      <c r="I128" s="16">
        <f t="shared" si="11"/>
        <v>0</v>
      </c>
    </row>
    <row r="129" spans="1:9" ht="33.75">
      <c r="A129" s="7" t="s">
        <v>609</v>
      </c>
      <c r="B129" s="29" t="s">
        <v>177</v>
      </c>
      <c r="C129" s="32" t="s">
        <v>563</v>
      </c>
      <c r="D129" s="33" t="s">
        <v>564</v>
      </c>
      <c r="E129" s="26" t="s">
        <v>74</v>
      </c>
      <c r="F129" s="27">
        <f>'MEMÓRIA DE CÁLCULO'!E120</f>
        <v>16</v>
      </c>
      <c r="G129" s="31">
        <v>726.25</v>
      </c>
      <c r="H129" s="15">
        <f t="shared" si="13"/>
        <v>942.96</v>
      </c>
      <c r="I129" s="16">
        <f t="shared" si="11"/>
        <v>15087.36</v>
      </c>
    </row>
    <row r="130" spans="1:9" ht="22.5">
      <c r="A130" s="7" t="s">
        <v>610</v>
      </c>
      <c r="B130" s="29" t="s">
        <v>177</v>
      </c>
      <c r="C130" s="32" t="s">
        <v>566</v>
      </c>
      <c r="D130" s="33" t="s">
        <v>567</v>
      </c>
      <c r="E130" s="26" t="s">
        <v>74</v>
      </c>
      <c r="F130" s="27">
        <f>'MEMÓRIA DE CÁLCULO'!E121</f>
        <v>16</v>
      </c>
      <c r="G130" s="31">
        <v>20.86</v>
      </c>
      <c r="H130" s="15">
        <f t="shared" si="13"/>
        <v>27.08</v>
      </c>
      <c r="I130" s="16">
        <f t="shared" si="11"/>
        <v>433.28</v>
      </c>
    </row>
    <row r="131" spans="1:9" ht="22.5">
      <c r="A131" s="7" t="s">
        <v>611</v>
      </c>
      <c r="B131" s="29" t="s">
        <v>177</v>
      </c>
      <c r="C131" s="32" t="s">
        <v>568</v>
      </c>
      <c r="D131" s="33" t="s">
        <v>569</v>
      </c>
      <c r="E131" s="26" t="s">
        <v>74</v>
      </c>
      <c r="F131" s="27">
        <f>'MEMÓRIA DE CÁLCULO'!E122</f>
        <v>98</v>
      </c>
      <c r="G131" s="31">
        <v>23.41</v>
      </c>
      <c r="H131" s="15">
        <f t="shared" si="13"/>
        <v>30.4</v>
      </c>
      <c r="I131" s="16">
        <f t="shared" si="11"/>
        <v>2979.2</v>
      </c>
    </row>
    <row r="132" spans="1:9" ht="22.5">
      <c r="A132" s="7" t="s">
        <v>612</v>
      </c>
      <c r="B132" s="29" t="s">
        <v>177</v>
      </c>
      <c r="C132" s="32" t="s">
        <v>571</v>
      </c>
      <c r="D132" s="33" t="s">
        <v>572</v>
      </c>
      <c r="E132" s="26" t="s">
        <v>74</v>
      </c>
      <c r="F132" s="27">
        <f>'MEMÓRIA DE CÁLCULO'!E123</f>
        <v>16</v>
      </c>
      <c r="G132" s="31">
        <v>91.08</v>
      </c>
      <c r="H132" s="15">
        <f t="shared" si="13"/>
        <v>118.26</v>
      </c>
      <c r="I132" s="16">
        <f t="shared" si="11"/>
        <v>1892.16</v>
      </c>
    </row>
    <row r="133" spans="1:9">
      <c r="A133" s="7" t="s">
        <v>145</v>
      </c>
      <c r="B133" s="29"/>
      <c r="C133" s="32"/>
      <c r="D133" s="37" t="s">
        <v>146</v>
      </c>
      <c r="E133" s="26" t="s">
        <v>0</v>
      </c>
      <c r="F133" s="27">
        <f>'MEMÓRIA DE CÁLCULO'!E124</f>
        <v>0</v>
      </c>
      <c r="G133" s="31"/>
      <c r="H133" s="15">
        <f t="shared" si="2"/>
        <v>0</v>
      </c>
      <c r="I133" s="36">
        <f>SUM(I134:I151)</f>
        <v>20492.96</v>
      </c>
    </row>
    <row r="134" spans="1:9" ht="67.5">
      <c r="A134" s="7" t="s">
        <v>147</v>
      </c>
      <c r="B134" s="29" t="s">
        <v>177</v>
      </c>
      <c r="C134" s="32" t="s">
        <v>339</v>
      </c>
      <c r="D134" s="33" t="s">
        <v>340</v>
      </c>
      <c r="E134" s="26" t="s">
        <v>74</v>
      </c>
      <c r="F134" s="27">
        <f>'MEMÓRIA DE CÁLCULO'!E125</f>
        <v>7</v>
      </c>
      <c r="G134" s="31">
        <v>453.41</v>
      </c>
      <c r="H134" s="15">
        <f t="shared" ref="H134:H153" si="14">ROUND(G134+(G134*$I$7),2)</f>
        <v>588.71</v>
      </c>
      <c r="I134" s="16">
        <f t="shared" ref="I134:I151" si="15">ROUND(F134*H134,2)</f>
        <v>4120.97</v>
      </c>
    </row>
    <row r="135" spans="1:9" ht="57">
      <c r="A135" s="7" t="s">
        <v>149</v>
      </c>
      <c r="B135" s="29" t="s">
        <v>13</v>
      </c>
      <c r="C135" s="55">
        <v>95472</v>
      </c>
      <c r="D135" s="46" t="s">
        <v>341</v>
      </c>
      <c r="E135" s="26" t="s">
        <v>74</v>
      </c>
      <c r="F135" s="27">
        <f>'MEMÓRIA DE CÁLCULO'!E126</f>
        <v>2</v>
      </c>
      <c r="G135" s="31">
        <v>633.25</v>
      </c>
      <c r="H135" s="15">
        <f t="shared" si="14"/>
        <v>822.21</v>
      </c>
      <c r="I135" s="16">
        <f t="shared" si="15"/>
        <v>1644.42</v>
      </c>
    </row>
    <row r="136" spans="1:9" ht="34.5">
      <c r="A136" s="7" t="s">
        <v>151</v>
      </c>
      <c r="B136" s="29" t="s">
        <v>177</v>
      </c>
      <c r="C136" s="56" t="s">
        <v>342</v>
      </c>
      <c r="D136" s="46" t="s">
        <v>343</v>
      </c>
      <c r="E136" s="26" t="s">
        <v>74</v>
      </c>
      <c r="F136" s="27">
        <f>'MEMÓRIA DE CÁLCULO'!E127</f>
        <v>2</v>
      </c>
      <c r="G136" s="31">
        <v>220.65</v>
      </c>
      <c r="H136" s="15">
        <f t="shared" si="14"/>
        <v>286.49</v>
      </c>
      <c r="I136" s="16">
        <f t="shared" si="15"/>
        <v>572.98</v>
      </c>
    </row>
    <row r="137" spans="1:9" ht="78.75">
      <c r="A137" s="7" t="s">
        <v>153</v>
      </c>
      <c r="B137" s="29" t="s">
        <v>177</v>
      </c>
      <c r="C137" s="32" t="s">
        <v>344</v>
      </c>
      <c r="D137" s="33" t="s">
        <v>345</v>
      </c>
      <c r="E137" s="26" t="s">
        <v>74</v>
      </c>
      <c r="F137" s="27">
        <f>'MEMÓRIA DE CÁLCULO'!E128</f>
        <v>8</v>
      </c>
      <c r="G137" s="31">
        <v>327.68</v>
      </c>
      <c r="H137" s="15">
        <f t="shared" si="14"/>
        <v>425.46</v>
      </c>
      <c r="I137" s="16">
        <f t="shared" si="15"/>
        <v>3403.68</v>
      </c>
    </row>
    <row r="138" spans="1:9" ht="45">
      <c r="A138" s="7" t="s">
        <v>155</v>
      </c>
      <c r="B138" s="29" t="s">
        <v>177</v>
      </c>
      <c r="C138" s="32" t="s">
        <v>346</v>
      </c>
      <c r="D138" s="33" t="s">
        <v>347</v>
      </c>
      <c r="E138" s="26" t="s">
        <v>74</v>
      </c>
      <c r="F138" s="27">
        <f>'MEMÓRIA DE CÁLCULO'!E129</f>
        <v>8</v>
      </c>
      <c r="G138" s="31">
        <v>97.85</v>
      </c>
      <c r="H138" s="15">
        <f t="shared" si="14"/>
        <v>127.05</v>
      </c>
      <c r="I138" s="16">
        <f t="shared" si="15"/>
        <v>1016.4</v>
      </c>
    </row>
    <row r="139" spans="1:9" ht="22.5">
      <c r="A139" s="7" t="s">
        <v>158</v>
      </c>
      <c r="B139" s="29" t="s">
        <v>177</v>
      </c>
      <c r="C139" s="32" t="s">
        <v>348</v>
      </c>
      <c r="D139" s="33" t="s">
        <v>349</v>
      </c>
      <c r="E139" s="26" t="s">
        <v>83</v>
      </c>
      <c r="F139" s="27">
        <f>'MEMÓRIA DE CÁLCULO'!E130</f>
        <v>3</v>
      </c>
      <c r="G139" s="31">
        <v>372.46</v>
      </c>
      <c r="H139" s="15">
        <f t="shared" si="14"/>
        <v>483.6</v>
      </c>
      <c r="I139" s="16">
        <f t="shared" si="15"/>
        <v>1450.8</v>
      </c>
    </row>
    <row r="140" spans="1:9" ht="22.5">
      <c r="A140" s="7" t="s">
        <v>160</v>
      </c>
      <c r="B140" s="29" t="s">
        <v>177</v>
      </c>
      <c r="C140" s="32" t="s">
        <v>350</v>
      </c>
      <c r="D140" s="33" t="s">
        <v>351</v>
      </c>
      <c r="E140" s="26" t="s">
        <v>83</v>
      </c>
      <c r="F140" s="27">
        <f>'MEMÓRIA DE CÁLCULO'!E131</f>
        <v>3</v>
      </c>
      <c r="G140" s="31">
        <v>74.540000000000006</v>
      </c>
      <c r="H140" s="15">
        <f t="shared" si="14"/>
        <v>96.78</v>
      </c>
      <c r="I140" s="16">
        <f t="shared" si="15"/>
        <v>290.33999999999997</v>
      </c>
    </row>
    <row r="141" spans="1:9" ht="78.75">
      <c r="A141" s="7" t="s">
        <v>162</v>
      </c>
      <c r="B141" s="29" t="s">
        <v>177</v>
      </c>
      <c r="C141" s="32" t="s">
        <v>352</v>
      </c>
      <c r="D141" s="33" t="s">
        <v>353</v>
      </c>
      <c r="E141" s="26" t="s">
        <v>74</v>
      </c>
      <c r="F141" s="27">
        <f>'MEMÓRIA DE CÁLCULO'!E132</f>
        <v>2</v>
      </c>
      <c r="G141" s="31">
        <v>451.97</v>
      </c>
      <c r="H141" s="15">
        <f t="shared" si="14"/>
        <v>586.84</v>
      </c>
      <c r="I141" s="16">
        <f t="shared" si="15"/>
        <v>1173.68</v>
      </c>
    </row>
    <row r="142" spans="1:9" ht="33.75">
      <c r="A142" s="7" t="s">
        <v>615</v>
      </c>
      <c r="B142" s="29" t="s">
        <v>177</v>
      </c>
      <c r="C142" s="32" t="s">
        <v>354</v>
      </c>
      <c r="D142" s="33" t="s">
        <v>355</v>
      </c>
      <c r="E142" s="26" t="s">
        <v>74</v>
      </c>
      <c r="F142" s="27">
        <f>'MEMÓRIA DE CÁLCULO'!E133</f>
        <v>2</v>
      </c>
      <c r="G142" s="31">
        <v>46.08</v>
      </c>
      <c r="H142" s="15">
        <f t="shared" si="14"/>
        <v>59.83</v>
      </c>
      <c r="I142" s="16">
        <f t="shared" si="15"/>
        <v>119.66</v>
      </c>
    </row>
    <row r="143" spans="1:9" ht="22.5">
      <c r="A143" s="7" t="s">
        <v>517</v>
      </c>
      <c r="B143" s="29" t="s">
        <v>177</v>
      </c>
      <c r="C143" s="32" t="s">
        <v>356</v>
      </c>
      <c r="D143" s="33" t="s">
        <v>357</v>
      </c>
      <c r="E143" s="26" t="s">
        <v>17</v>
      </c>
      <c r="F143" s="27">
        <f>'MEMÓRIA DE CÁLCULO'!E134</f>
        <v>5.8</v>
      </c>
      <c r="G143" s="31">
        <v>289.62</v>
      </c>
      <c r="H143" s="15">
        <f t="shared" si="14"/>
        <v>376.04</v>
      </c>
      <c r="I143" s="16">
        <f t="shared" si="15"/>
        <v>2181.0300000000002</v>
      </c>
    </row>
    <row r="144" spans="1:9" ht="78.75">
      <c r="A144" s="7" t="s">
        <v>518</v>
      </c>
      <c r="B144" s="29" t="s">
        <v>177</v>
      </c>
      <c r="C144" s="32" t="s">
        <v>358</v>
      </c>
      <c r="D144" s="33" t="s">
        <v>359</v>
      </c>
      <c r="E144" s="26" t="s">
        <v>74</v>
      </c>
      <c r="F144" s="27">
        <f>'MEMÓRIA DE CÁLCULO'!E135</f>
        <v>2</v>
      </c>
      <c r="G144" s="31">
        <v>300.12</v>
      </c>
      <c r="H144" s="15">
        <f t="shared" si="14"/>
        <v>389.68</v>
      </c>
      <c r="I144" s="16">
        <f t="shared" si="15"/>
        <v>779.36</v>
      </c>
    </row>
    <row r="145" spans="1:11" ht="45">
      <c r="A145" s="7" t="s">
        <v>519</v>
      </c>
      <c r="B145" s="29" t="s">
        <v>177</v>
      </c>
      <c r="C145" s="32" t="s">
        <v>360</v>
      </c>
      <c r="D145" s="33" t="s">
        <v>361</v>
      </c>
      <c r="E145" s="26" t="s">
        <v>74</v>
      </c>
      <c r="F145" s="27">
        <f>'MEMÓRIA DE CÁLCULO'!E136</f>
        <v>2</v>
      </c>
      <c r="G145" s="31">
        <v>154.61000000000001</v>
      </c>
      <c r="H145" s="15">
        <f t="shared" si="14"/>
        <v>200.75</v>
      </c>
      <c r="I145" s="16">
        <f t="shared" si="15"/>
        <v>401.5</v>
      </c>
    </row>
    <row r="146" spans="1:11">
      <c r="A146" s="7" t="s">
        <v>520</v>
      </c>
      <c r="B146" s="29" t="s">
        <v>177</v>
      </c>
      <c r="C146" s="32" t="s">
        <v>362</v>
      </c>
      <c r="D146" s="33" t="s">
        <v>363</v>
      </c>
      <c r="E146" s="26" t="s">
        <v>74</v>
      </c>
      <c r="F146" s="27">
        <f>'MEMÓRIA DE CÁLCULO'!E137</f>
        <v>9</v>
      </c>
      <c r="G146" s="31">
        <v>46.13</v>
      </c>
      <c r="H146" s="15">
        <f t="shared" si="14"/>
        <v>59.9</v>
      </c>
      <c r="I146" s="16">
        <f t="shared" si="15"/>
        <v>539.1</v>
      </c>
    </row>
    <row r="147" spans="1:11" ht="22.5">
      <c r="A147" s="7" t="s">
        <v>521</v>
      </c>
      <c r="B147" s="29" t="s">
        <v>177</v>
      </c>
      <c r="C147" s="32" t="s">
        <v>526</v>
      </c>
      <c r="D147" s="33" t="s">
        <v>527</v>
      </c>
      <c r="E147" s="26" t="s">
        <v>83</v>
      </c>
      <c r="F147" s="27">
        <f>'MEMÓRIA DE CÁLCULO'!E138</f>
        <v>5</v>
      </c>
      <c r="G147" s="31">
        <v>35.950000000000003</v>
      </c>
      <c r="H147" s="15">
        <f t="shared" si="14"/>
        <v>46.68</v>
      </c>
      <c r="I147" s="16">
        <f t="shared" si="15"/>
        <v>233.4</v>
      </c>
    </row>
    <row r="148" spans="1:11" ht="22.5">
      <c r="A148" s="7" t="s">
        <v>522</v>
      </c>
      <c r="B148" s="29" t="s">
        <v>177</v>
      </c>
      <c r="C148" s="32" t="s">
        <v>364</v>
      </c>
      <c r="D148" s="33" t="s">
        <v>365</v>
      </c>
      <c r="E148" s="26" t="s">
        <v>74</v>
      </c>
      <c r="F148" s="27">
        <f>'MEMÓRIA DE CÁLCULO'!E139</f>
        <v>5</v>
      </c>
      <c r="G148" s="31">
        <v>49.54</v>
      </c>
      <c r="H148" s="15">
        <f t="shared" si="14"/>
        <v>64.319999999999993</v>
      </c>
      <c r="I148" s="16">
        <f t="shared" si="15"/>
        <v>321.60000000000002</v>
      </c>
    </row>
    <row r="149" spans="1:11" ht="22.5">
      <c r="A149" s="7" t="s">
        <v>523</v>
      </c>
      <c r="B149" s="29" t="s">
        <v>177</v>
      </c>
      <c r="C149" s="32" t="s">
        <v>366</v>
      </c>
      <c r="D149" s="33" t="s">
        <v>367</v>
      </c>
      <c r="E149" s="26" t="s">
        <v>83</v>
      </c>
      <c r="F149" s="27">
        <f>'MEMÓRIA DE CÁLCULO'!E140</f>
        <v>4</v>
      </c>
      <c r="G149" s="31">
        <v>237.96</v>
      </c>
      <c r="H149" s="15">
        <f>ROUND(G149+(G149*$I$7),2)</f>
        <v>308.97000000000003</v>
      </c>
      <c r="I149" s="16">
        <f t="shared" si="15"/>
        <v>1235.8800000000001</v>
      </c>
    </row>
    <row r="150" spans="1:11" ht="33.75">
      <c r="A150" s="7" t="s">
        <v>524</v>
      </c>
      <c r="B150" s="29" t="s">
        <v>177</v>
      </c>
      <c r="C150" s="32" t="s">
        <v>368</v>
      </c>
      <c r="D150" s="33" t="s">
        <v>369</v>
      </c>
      <c r="E150" s="26" t="s">
        <v>83</v>
      </c>
      <c r="F150" s="27">
        <f>'MEMÓRIA DE CÁLCULO'!E141</f>
        <v>2</v>
      </c>
      <c r="G150" s="31">
        <v>271.62</v>
      </c>
      <c r="H150" s="15">
        <f>ROUND(G150+(G150*$I$7),2)</f>
        <v>352.67</v>
      </c>
      <c r="I150" s="16">
        <f t="shared" si="15"/>
        <v>705.34</v>
      </c>
    </row>
    <row r="151" spans="1:11">
      <c r="A151" s="7" t="s">
        <v>525</v>
      </c>
      <c r="B151" s="29" t="s">
        <v>177</v>
      </c>
      <c r="C151" s="32" t="s">
        <v>370</v>
      </c>
      <c r="D151" s="33" t="s">
        <v>371</v>
      </c>
      <c r="E151" s="26" t="s">
        <v>83</v>
      </c>
      <c r="F151" s="27">
        <f>'MEMÓRIA DE CÁLCULO'!E142</f>
        <v>2</v>
      </c>
      <c r="G151" s="31">
        <v>116.61</v>
      </c>
      <c r="H151" s="15">
        <f>ROUND(G151+(G151*$I$7),2)</f>
        <v>151.41</v>
      </c>
      <c r="I151" s="16">
        <f t="shared" si="15"/>
        <v>302.82</v>
      </c>
    </row>
    <row r="152" spans="1:11">
      <c r="A152" s="7" t="s">
        <v>165</v>
      </c>
      <c r="B152" s="29"/>
      <c r="C152" s="32"/>
      <c r="D152" s="37" t="s">
        <v>166</v>
      </c>
      <c r="E152" s="26" t="s">
        <v>0</v>
      </c>
      <c r="F152" s="27">
        <f>'MEMÓRIA DE CÁLCULO'!E143</f>
        <v>0</v>
      </c>
      <c r="G152" s="31"/>
      <c r="H152" s="15">
        <f t="shared" si="14"/>
        <v>0</v>
      </c>
      <c r="I152" s="36">
        <f>SUM(I153:I153)</f>
        <v>5212.74</v>
      </c>
    </row>
    <row r="153" spans="1:11">
      <c r="A153" s="7" t="s">
        <v>167</v>
      </c>
      <c r="B153" s="29" t="s">
        <v>177</v>
      </c>
      <c r="C153" s="32" t="s">
        <v>372</v>
      </c>
      <c r="D153" s="33" t="s">
        <v>595</v>
      </c>
      <c r="E153" s="26" t="s">
        <v>17</v>
      </c>
      <c r="F153" s="27">
        <f>'MEMÓRIA DE CÁLCULO'!E144</f>
        <v>880.53</v>
      </c>
      <c r="G153" s="31">
        <v>4.5599999999999996</v>
      </c>
      <c r="H153" s="15">
        <f t="shared" si="14"/>
        <v>5.92</v>
      </c>
      <c r="I153" s="16">
        <f t="shared" ref="I153" si="16">ROUND(F153*H153,2)</f>
        <v>5212.74</v>
      </c>
      <c r="K153" s="98">
        <f>SUM(I11:I153)/2</f>
        <v>1293239.0400000005</v>
      </c>
    </row>
    <row r="157" spans="1:11">
      <c r="A157" s="1" t="s">
        <v>172</v>
      </c>
      <c r="E157" s="141" t="s">
        <v>174</v>
      </c>
      <c r="F157" s="141"/>
      <c r="G157" s="141"/>
      <c r="H157" s="141"/>
      <c r="I157" s="141"/>
    </row>
    <row r="158" spans="1:11">
      <c r="A158" s="1" t="s">
        <v>173</v>
      </c>
      <c r="E158" s="141" t="s">
        <v>175</v>
      </c>
      <c r="F158" s="141"/>
      <c r="G158" s="141"/>
      <c r="H158" s="141"/>
      <c r="I158" s="141"/>
    </row>
    <row r="159" spans="1:11">
      <c r="A159" s="1" t="s">
        <v>613</v>
      </c>
    </row>
  </sheetData>
  <mergeCells count="10">
    <mergeCell ref="E157:I157"/>
    <mergeCell ref="E158:I158"/>
    <mergeCell ref="A1:I1"/>
    <mergeCell ref="A2:I2"/>
    <mergeCell ref="A3:I3"/>
    <mergeCell ref="A4:I4"/>
    <mergeCell ref="C6:D6"/>
    <mergeCell ref="A7:B7"/>
    <mergeCell ref="C7:D7"/>
    <mergeCell ref="A5:I5"/>
  </mergeCells>
  <pageMargins left="0.511811024" right="0.511811024" top="0.78740157499999996" bottom="0.78740157499999996" header="0.31496062000000002" footer="0.31496062000000002"/>
  <pageSetup paperSize="9" scale="85" orientation="portrait" r:id="rId1"/>
  <ignoredErrors>
    <ignoredError sqref="C84" numberStoredAsText="1"/>
  </ignoredErrors>
</worksheet>
</file>

<file path=xl/worksheets/sheet2.xml><?xml version="1.0" encoding="utf-8"?>
<worksheet xmlns="http://schemas.openxmlformats.org/spreadsheetml/2006/main" xmlns:r="http://schemas.openxmlformats.org/officeDocument/2006/relationships">
  <dimension ref="A1:L165"/>
  <sheetViews>
    <sheetView workbookViewId="0">
      <selection activeCell="A5" sqref="A5"/>
    </sheetView>
  </sheetViews>
  <sheetFormatPr defaultRowHeight="15"/>
  <cols>
    <col min="1" max="1" width="5.7109375" customWidth="1"/>
    <col min="2" max="2" width="10.7109375" style="47" customWidth="1"/>
    <col min="3" max="3" width="35.7109375" style="79" customWidth="1"/>
    <col min="4" max="4" width="7" bestFit="1" customWidth="1"/>
    <col min="5" max="5" width="8.42578125" bestFit="1" customWidth="1"/>
    <col min="6" max="6" width="45.7109375" customWidth="1"/>
    <col min="8" max="8" width="35.7109375" style="1" hidden="1" customWidth="1"/>
    <col min="9" max="9" width="7" style="1" hidden="1" customWidth="1"/>
    <col min="10" max="10" width="7.5703125" style="1" hidden="1" customWidth="1"/>
    <col min="11" max="11" width="45.7109375" style="1" hidden="1" customWidth="1"/>
    <col min="12" max="12" width="9.140625" hidden="1" customWidth="1"/>
    <col min="13" max="13" width="0" hidden="1" customWidth="1"/>
  </cols>
  <sheetData>
    <row r="1" spans="1:11">
      <c r="A1" s="151" t="s">
        <v>176</v>
      </c>
      <c r="B1" s="152"/>
      <c r="C1" s="152"/>
      <c r="D1" s="152"/>
      <c r="E1" s="152"/>
      <c r="F1" s="152"/>
      <c r="H1"/>
      <c r="I1"/>
      <c r="J1"/>
      <c r="K1"/>
    </row>
    <row r="2" spans="1:11">
      <c r="A2" s="57" t="s">
        <v>1</v>
      </c>
      <c r="B2" s="58" t="s">
        <v>3</v>
      </c>
      <c r="C2" s="58" t="s">
        <v>4</v>
      </c>
      <c r="D2" s="59" t="s">
        <v>5</v>
      </c>
      <c r="E2" s="58" t="s">
        <v>6</v>
      </c>
      <c r="F2" s="60" t="s">
        <v>373</v>
      </c>
      <c r="H2" s="58" t="s">
        <v>4</v>
      </c>
      <c r="I2" s="59" t="s">
        <v>5</v>
      </c>
      <c r="J2" s="58" t="s">
        <v>6</v>
      </c>
      <c r="K2" s="60" t="s">
        <v>373</v>
      </c>
    </row>
    <row r="3" spans="1:11" ht="22.5">
      <c r="A3" s="61">
        <v>1</v>
      </c>
      <c r="B3" s="62" t="s">
        <v>0</v>
      </c>
      <c r="C3" s="63" t="s">
        <v>589</v>
      </c>
      <c r="D3" s="64" t="s">
        <v>0</v>
      </c>
      <c r="E3" s="65">
        <v>0</v>
      </c>
      <c r="F3" s="66"/>
      <c r="H3" s="63" t="s">
        <v>11</v>
      </c>
      <c r="I3" s="64" t="s">
        <v>0</v>
      </c>
      <c r="J3" s="65">
        <v>0</v>
      </c>
      <c r="K3" s="66"/>
    </row>
    <row r="4" spans="1:11">
      <c r="A4" s="67" t="str">
        <f>PLANILHA!A11</f>
        <v>1.1</v>
      </c>
      <c r="B4" s="75">
        <f>PLANILHA!C11</f>
        <v>0</v>
      </c>
      <c r="C4" s="77" t="str">
        <f>PLANILHA!D11</f>
        <v>SERVIÇOS PRELIMINARES</v>
      </c>
      <c r="D4" s="69" t="str">
        <f>PLANILHA!E11</f>
        <v/>
      </c>
      <c r="E4" s="65">
        <v>0</v>
      </c>
      <c r="F4" s="70"/>
      <c r="H4" s="68" t="s">
        <v>14</v>
      </c>
      <c r="I4" s="69" t="s">
        <v>0</v>
      </c>
      <c r="J4" s="65">
        <v>0</v>
      </c>
      <c r="K4" s="70"/>
    </row>
    <row r="5" spans="1:11" s="74" customFormat="1" ht="67.5">
      <c r="A5" s="71" t="str">
        <f>PLANILHA!A12</f>
        <v>1.1.1</v>
      </c>
      <c r="B5" s="76" t="str">
        <f>PLANILHA!C12</f>
        <v>IIO-PLA-005</v>
      </c>
      <c r="C5" s="78" t="str">
        <f>PLANILHA!D12</f>
        <v>FORNECIMENTO E COLOCAÇÃO DE PLACA DE OBRA EM CHAPA GALVANIZADA (3,00 X 1,5 0 M) - EM CHAPA GALVANIZADA 0,26 AFIXADAS COM REBITES 540 E PARAFUSOS 3/8, EM ESTRUTURA METÁLICA VIGA U 2" ENRIJECIDA COM METALON 20 X 20, SUPORTE EM EUCALIPTO AUTOCLAVADO PINTADAS</v>
      </c>
      <c r="D5" s="69" t="str">
        <f>PLANILHA!E12</f>
        <v>UNID.</v>
      </c>
      <c r="E5" s="65">
        <v>1</v>
      </c>
      <c r="F5" s="73" t="s">
        <v>374</v>
      </c>
      <c r="H5" s="72" t="s">
        <v>16</v>
      </c>
      <c r="I5" s="69" t="s">
        <v>17</v>
      </c>
      <c r="J5" s="65">
        <v>4.5</v>
      </c>
      <c r="K5" s="73" t="s">
        <v>374</v>
      </c>
    </row>
    <row r="6" spans="1:11" s="74" customFormat="1" ht="22.5">
      <c r="A6" s="71" t="str">
        <f>PLANILHA!A15</f>
        <v>1.1.4</v>
      </c>
      <c r="B6" s="76" t="str">
        <f>PLANILHA!C15</f>
        <v>IIO-LIG-005</v>
      </c>
      <c r="C6" s="78" t="str">
        <f>PLANILHA!D15</f>
        <v>LIGAÇÃO PREDIAL DE ÁGUA 1/2" CAVALETE SIMPLES - COPASA</v>
      </c>
      <c r="D6" s="69" t="str">
        <f>PLANILHA!E15</f>
        <v>UNID.</v>
      </c>
      <c r="E6" s="65">
        <v>1</v>
      </c>
      <c r="F6" s="73">
        <v>1</v>
      </c>
      <c r="H6" s="72"/>
      <c r="I6" s="69"/>
      <c r="J6" s="65"/>
      <c r="K6" s="73"/>
    </row>
    <row r="7" spans="1:11" s="74" customFormat="1" ht="22.5">
      <c r="A7" s="71" t="str">
        <f>PLANILHA!A16</f>
        <v>1.1.5</v>
      </c>
      <c r="B7" s="76" t="str">
        <f>PLANILHA!C16</f>
        <v xml:space="preserve">IIO-LIG-010 </v>
      </c>
      <c r="C7" s="78" t="str">
        <f>PLANILHA!D16</f>
        <v xml:space="preserve">LIGAÇÃO PROVISÓRIA DE LUZ E FORÇA-PADRÃO PROVISÓRIO 30KVA </v>
      </c>
      <c r="D7" s="69" t="str">
        <f>PLANILHA!E16</f>
        <v>UNID.</v>
      </c>
      <c r="E7" s="65">
        <v>1</v>
      </c>
      <c r="F7" s="73">
        <v>1</v>
      </c>
      <c r="H7" s="72"/>
      <c r="I7" s="69"/>
      <c r="J7" s="65"/>
      <c r="K7" s="73"/>
    </row>
    <row r="8" spans="1:11" s="74" customFormat="1">
      <c r="A8" s="71" t="str">
        <f>PLANILHA!A17</f>
        <v>1.1.6</v>
      </c>
      <c r="B8" s="76" t="str">
        <f>PLANILHA!C17</f>
        <v xml:space="preserve">IIO-BAR-046 </v>
      </c>
      <c r="C8" s="78" t="str">
        <f>PLANILHA!D17</f>
        <v xml:space="preserve">BARRACÃO DE OBRA, INCLUSIVE SANITÁRIOS </v>
      </c>
      <c r="D8" s="69" t="str">
        <f>PLANILHA!E17</f>
        <v>M²</v>
      </c>
      <c r="E8" s="65">
        <v>20</v>
      </c>
      <c r="F8" s="73" t="s">
        <v>421</v>
      </c>
      <c r="H8" s="72"/>
      <c r="I8" s="69"/>
      <c r="J8" s="65"/>
      <c r="K8" s="73"/>
    </row>
    <row r="9" spans="1:11" s="74" customFormat="1" ht="36.75" customHeight="1">
      <c r="A9" s="71" t="s">
        <v>190</v>
      </c>
      <c r="B9" s="120" t="str">
        <f>PLANILHA!C18</f>
        <v>IIO-BAR-015</v>
      </c>
      <c r="C9" s="121" t="str">
        <f>PLANILHA!D18</f>
        <v>BARRACÃO DEPÓSITO E FERRAMENTARIA TIPO I, A = 14,52 M2 (OBRA DE PEQUENO PORTE, EFETIVO ATÉ 30 HOMENS), INCLUSIVE MOBILIÁRIO - PADRÃO DEER-MG</v>
      </c>
      <c r="D9" s="122" t="s">
        <v>180</v>
      </c>
      <c r="E9" s="118">
        <v>1</v>
      </c>
      <c r="F9" s="73">
        <v>1</v>
      </c>
      <c r="H9" s="72"/>
      <c r="I9" s="69"/>
      <c r="J9" s="65"/>
      <c r="K9" s="73"/>
    </row>
    <row r="10" spans="1:11" s="74" customFormat="1">
      <c r="A10" s="71" t="str">
        <f>PLANILHA!A19</f>
        <v>1.1.8</v>
      </c>
      <c r="B10" s="76">
        <f>PLANILHA!C19</f>
        <v>0</v>
      </c>
      <c r="C10" s="78" t="str">
        <f>PLANILHA!D19</f>
        <v>MOBILIZAÇÃO DE OBRA</v>
      </c>
      <c r="D10" s="69" t="str">
        <f>PLANILHA!E19</f>
        <v>VB</v>
      </c>
      <c r="E10" s="65">
        <v>1</v>
      </c>
      <c r="F10" s="73" t="s">
        <v>549</v>
      </c>
      <c r="H10" s="72"/>
      <c r="I10" s="69"/>
      <c r="J10" s="65"/>
      <c r="K10" s="73"/>
    </row>
    <row r="11" spans="1:11" s="74" customFormat="1">
      <c r="A11" s="71" t="str">
        <f>PLANILHA!A20</f>
        <v>1.1.9</v>
      </c>
      <c r="B11" s="76" t="str">
        <f>PLANILHA!C20</f>
        <v>LOC-OBR-005</v>
      </c>
      <c r="C11" s="78" t="str">
        <f>PLANILHA!D20</f>
        <v>LOCAÇÃO DA OBRA (GABARITO)</v>
      </c>
      <c r="D11" s="69" t="str">
        <f>PLANILHA!E20</f>
        <v>M2</v>
      </c>
      <c r="E11" s="65">
        <v>880.53</v>
      </c>
      <c r="F11" s="73" t="s">
        <v>422</v>
      </c>
    </row>
    <row r="12" spans="1:11" s="74" customFormat="1">
      <c r="A12" s="71" t="str">
        <f>PLANILHA!A21</f>
        <v>1.1.10</v>
      </c>
      <c r="B12" s="76">
        <f>PLANILHA!C21</f>
        <v>0</v>
      </c>
      <c r="C12" s="78" t="str">
        <f>PLANILHA!D21</f>
        <v>PROJETOS</v>
      </c>
      <c r="D12" s="69">
        <f>PLANILHA!E21</f>
        <v>0</v>
      </c>
      <c r="E12" s="65"/>
      <c r="F12" s="73"/>
    </row>
    <row r="13" spans="1:11" s="74" customFormat="1">
      <c r="A13" s="71" t="str">
        <f>PLANILHA!A22</f>
        <v>1.1.10.1</v>
      </c>
      <c r="B13" s="76" t="str">
        <f>PLANILHA!C22</f>
        <v xml:space="preserve">PROJ-EXE-075 </v>
      </c>
      <c r="C13" s="78" t="str">
        <f>PLANILHA!D22</f>
        <v xml:space="preserve">PROJETO EXECUTIVO DE DRENAGEM PLUVIAL </v>
      </c>
      <c r="D13" s="69" t="str">
        <f>PLANILHA!E22</f>
        <v>PR A1</v>
      </c>
      <c r="E13" s="65">
        <v>1</v>
      </c>
      <c r="F13" s="73" t="s">
        <v>423</v>
      </c>
    </row>
    <row r="14" spans="1:11" s="74" customFormat="1">
      <c r="A14" s="71" t="str">
        <f>PLANILHA!A23</f>
        <v>1.1.10.2</v>
      </c>
      <c r="B14" s="76" t="str">
        <f>PLANILHA!C23</f>
        <v>PROJ-EXE-090</v>
      </c>
      <c r="C14" s="78" t="str">
        <f>PLANILHA!D23</f>
        <v xml:space="preserve">PROJETO EXECUTIVO DE ESTRUTURA DE CONCRETO </v>
      </c>
      <c r="D14" s="69" t="str">
        <f>PLANILHA!E23</f>
        <v>PR A1</v>
      </c>
      <c r="E14" s="65">
        <v>2</v>
      </c>
      <c r="F14" s="73" t="s">
        <v>424</v>
      </c>
    </row>
    <row r="15" spans="1:11" s="74" customFormat="1">
      <c r="A15" s="71" t="str">
        <f>PLANILHA!A24</f>
        <v>1.1.10.3</v>
      </c>
      <c r="B15" s="76" t="str">
        <f>PLANILHA!C24</f>
        <v>PROJ-EXE-095</v>
      </c>
      <c r="C15" s="78" t="str">
        <f>PLANILHA!D24</f>
        <v xml:space="preserve"> PROJETO EXECUTIVO DE ESTRUTURA METÁLICA</v>
      </c>
      <c r="D15" s="69" t="str">
        <f>PLANILHA!E24</f>
        <v>PR A1</v>
      </c>
      <c r="E15" s="65">
        <v>2</v>
      </c>
      <c r="F15" s="73" t="s">
        <v>424</v>
      </c>
    </row>
    <row r="16" spans="1:11" s="74" customFormat="1" ht="22.5">
      <c r="A16" s="71" t="str">
        <f>PLANILHA!A25</f>
        <v>1.1.10.4</v>
      </c>
      <c r="B16" s="76" t="str">
        <f>PLANILHA!C25</f>
        <v>PROJ-EXE-135</v>
      </c>
      <c r="C16" s="78" t="str">
        <f>PLANILHA!D25</f>
        <v>PROJETO EXECUTIVO DE INSTALAÇÕES HIDRO SANITÁRIAS</v>
      </c>
      <c r="D16" s="69" t="str">
        <f>PLANILHA!E25</f>
        <v>PR A1</v>
      </c>
      <c r="E16" s="65">
        <v>2</v>
      </c>
      <c r="F16" s="73" t="s">
        <v>424</v>
      </c>
    </row>
    <row r="17" spans="1:11" s="74" customFormat="1">
      <c r="A17" s="71" t="str">
        <f>PLANILHA!A26</f>
        <v>1.1.10.5</v>
      </c>
      <c r="B17" s="76" t="str">
        <f>PLANILHA!C26</f>
        <v>PROJ-EXE-150</v>
      </c>
      <c r="C17" s="78" t="str">
        <f>PLANILHA!D26</f>
        <v>PROJETO EXECUTIVO DE INSTALAÇÕES ELÉTRICAS</v>
      </c>
      <c r="D17" s="69" t="str">
        <f>PLANILHA!E26</f>
        <v>PR A1</v>
      </c>
      <c r="E17" s="65">
        <v>2</v>
      </c>
      <c r="F17" s="73" t="s">
        <v>424</v>
      </c>
    </row>
    <row r="18" spans="1:11" s="74" customFormat="1">
      <c r="A18" s="71" t="str">
        <f>PLANILHA!A27</f>
        <v>1.1.10.6</v>
      </c>
      <c r="B18" s="76" t="str">
        <f>PLANILHA!C27</f>
        <v>PROJ-EXE-195</v>
      </c>
      <c r="C18" s="78" t="str">
        <f>PLANILHA!D27</f>
        <v>PROJETO EXECUTIVO DE SPDA</v>
      </c>
      <c r="D18" s="69" t="str">
        <f>PLANILHA!E27</f>
        <v>PR A1</v>
      </c>
      <c r="E18" s="65">
        <v>2</v>
      </c>
      <c r="F18" s="73" t="s">
        <v>424</v>
      </c>
    </row>
    <row r="19" spans="1:11" s="74" customFormat="1" ht="22.5">
      <c r="A19" s="71" t="str">
        <f>PLANILHA!A28</f>
        <v>1.1.10.7</v>
      </c>
      <c r="B19" s="76" t="str">
        <f>PLANILHA!C28</f>
        <v>PROJ-EXE-210</v>
      </c>
      <c r="C19" s="78" t="str">
        <f>PLANILHA!D28</f>
        <v xml:space="preserve">PROJETO EXECUTIVO DE PREVENÇÃO E COMBATE A INCÊNDIO </v>
      </c>
      <c r="D19" s="69" t="str">
        <f>PLANILHA!E28</f>
        <v>PR A1</v>
      </c>
      <c r="E19" s="65">
        <v>2</v>
      </c>
      <c r="F19" s="73" t="s">
        <v>424</v>
      </c>
    </row>
    <row r="20" spans="1:11" s="74" customFormat="1" ht="14.25" customHeight="1">
      <c r="A20" s="71" t="str">
        <f>PLANILHA!A29</f>
        <v>1.1.10.8</v>
      </c>
      <c r="B20" s="76" t="str">
        <f>PLANILHA!C29</f>
        <v>PROJ-EXE-420</v>
      </c>
      <c r="C20" s="78" t="str">
        <f>PLANILHA!D29</f>
        <v xml:space="preserve">PROJETO EXECUTIVO DE GLP </v>
      </c>
      <c r="D20" s="69" t="str">
        <f>PLANILHA!E29</f>
        <v>PR A1</v>
      </c>
      <c r="E20" s="65">
        <v>2</v>
      </c>
      <c r="F20" s="73" t="s">
        <v>423</v>
      </c>
    </row>
    <row r="21" spans="1:11" s="74" customFormat="1">
      <c r="A21" s="67" t="str">
        <f>PLANILHA!A30</f>
        <v>1.2</v>
      </c>
      <c r="B21" s="75">
        <f>PLANILHA!C30</f>
        <v>0</v>
      </c>
      <c r="C21" s="77" t="str">
        <f>PLANILHA!D30</f>
        <v>FUNDAÇÃO E SUPERESTRUTURA</v>
      </c>
      <c r="D21" s="80" t="str">
        <f>PLANILHA!E30</f>
        <v/>
      </c>
      <c r="E21" s="81"/>
      <c r="F21" s="82"/>
      <c r="H21" s="72" t="s">
        <v>19</v>
      </c>
      <c r="I21" s="69" t="s">
        <v>0</v>
      </c>
      <c r="J21" s="65">
        <v>0</v>
      </c>
      <c r="K21" s="73"/>
    </row>
    <row r="22" spans="1:11" s="74" customFormat="1" ht="22.5">
      <c r="A22" s="71" t="str">
        <f>PLANILHA!A31</f>
        <v>1.2.1</v>
      </c>
      <c r="B22" s="76" t="str">
        <f>PLANILHA!C31</f>
        <v>TER-ESC-035</v>
      </c>
      <c r="C22" s="78" t="str">
        <f>PLANILHA!D31</f>
        <v>ESCAVAÇÃO MANUAL DE VALAS H &lt;= 1,50 M</v>
      </c>
      <c r="D22" s="69" t="str">
        <f>PLANILHA!E31</f>
        <v>M3</v>
      </c>
      <c r="E22" s="65">
        <v>56.56</v>
      </c>
      <c r="F22" s="73" t="s">
        <v>425</v>
      </c>
      <c r="H22" s="72" t="s">
        <v>21</v>
      </c>
      <c r="I22" s="69" t="s">
        <v>22</v>
      </c>
      <c r="J22" s="65">
        <v>65.491599999999991</v>
      </c>
      <c r="K22" s="73" t="s">
        <v>375</v>
      </c>
    </row>
    <row r="23" spans="1:11" s="74" customFormat="1" ht="22.5">
      <c r="A23" s="71" t="str">
        <f>PLANILHA!A32</f>
        <v>1.2.2</v>
      </c>
      <c r="B23" s="76" t="str">
        <f>PLANILHA!C32</f>
        <v>FUN-HEL-005</v>
      </c>
      <c r="C23" s="78" t="str">
        <f>PLANILHA!D32</f>
        <v>MOBILIZAÇÃO E DESMOBILIZAÇÃO DE EQUIPAMENTO PARA ESTACA TIPO HÉLICE CONTÍNUA DMT ATÉ 50 KM</v>
      </c>
      <c r="D23" s="69" t="str">
        <f>PLANILHA!E32</f>
        <v>VB</v>
      </c>
      <c r="E23" s="65">
        <v>1</v>
      </c>
      <c r="F23" s="73" t="s">
        <v>426</v>
      </c>
      <c r="H23" s="72"/>
      <c r="I23" s="69"/>
      <c r="J23" s="65"/>
      <c r="K23" s="73"/>
    </row>
    <row r="24" spans="1:11" s="74" customFormat="1" ht="67.5">
      <c r="A24" s="71" t="str">
        <f>PLANILHA!A33</f>
        <v>1.2.3</v>
      </c>
      <c r="B24" s="76" t="str">
        <f>PLANILHA!C33</f>
        <v>90808</v>
      </c>
      <c r="C24" s="78" t="str">
        <f>PLANILHA!D33</f>
        <v>ESTACA HÉLICE CONTÍNUA, DIÂMETRO DE 30 CM, COMPRIMENTO TOTAL ATÉ 15 M, PERFURATRIZ COM TORQUE DE 170 KN.M (EXCLUSIVE MOBILIZAÇÃO E DESMOBILIZAÇÃO). AF_02/2015</v>
      </c>
      <c r="D24" s="69" t="str">
        <f>PLANILHA!E33</f>
        <v>M</v>
      </c>
      <c r="E24" s="118">
        <v>1020</v>
      </c>
      <c r="F24" s="73" t="s">
        <v>573</v>
      </c>
      <c r="H24" s="72" t="s">
        <v>24</v>
      </c>
      <c r="I24" s="69" t="s">
        <v>25</v>
      </c>
      <c r="J24" s="65">
        <v>912</v>
      </c>
      <c r="K24" s="73" t="s">
        <v>376</v>
      </c>
    </row>
    <row r="25" spans="1:11" s="74" customFormat="1" ht="33.75">
      <c r="A25" s="71" t="str">
        <f>PLANILHA!A34</f>
        <v>1.2.4</v>
      </c>
      <c r="B25" s="76" t="str">
        <f>PLANILHA!C34</f>
        <v>FUN-FOR-005</v>
      </c>
      <c r="C25" s="78" t="str">
        <f>PLANILHA!D34</f>
        <v>FORMA E DESFORMA DE TÁBUA E SARRAFO, REAPROVEITAMENTO (3X) (FUNDAÇÃO)</v>
      </c>
      <c r="D25" s="69" t="str">
        <f>PLANILHA!E34</f>
        <v>M2</v>
      </c>
      <c r="E25" s="65">
        <v>305.60000000000002</v>
      </c>
      <c r="F25" s="73" t="s">
        <v>427</v>
      </c>
      <c r="H25" s="72" t="s">
        <v>27</v>
      </c>
      <c r="I25" s="69" t="s">
        <v>17</v>
      </c>
      <c r="J25" s="65">
        <v>509.85799999999995</v>
      </c>
      <c r="K25" s="73" t="s">
        <v>377</v>
      </c>
    </row>
    <row r="26" spans="1:11" s="74" customFormat="1" ht="22.5">
      <c r="A26" s="71" t="str">
        <f>PLANILHA!A35</f>
        <v>1.2.5</v>
      </c>
      <c r="B26" s="76">
        <f>PLANILHA!C35</f>
        <v>0</v>
      </c>
      <c r="C26" s="78" t="str">
        <f>PLANILHA!D35</f>
        <v>PISO EM CONCRETO</v>
      </c>
      <c r="D26" s="69">
        <f>PLANILHA!E35</f>
        <v>0</v>
      </c>
      <c r="E26" s="65"/>
      <c r="F26" s="73"/>
      <c r="H26" s="72" t="s">
        <v>30</v>
      </c>
      <c r="I26" s="69" t="s">
        <v>17</v>
      </c>
      <c r="J26" s="65">
        <v>880.52500000000009</v>
      </c>
      <c r="K26" s="73" t="s">
        <v>378</v>
      </c>
    </row>
    <row r="27" spans="1:11" s="74" customFormat="1" ht="45">
      <c r="A27" s="71" t="str">
        <f>PLANILHA!A36</f>
        <v>1.2.5.1</v>
      </c>
      <c r="B27" s="76" t="str">
        <f>PLANILHA!C36</f>
        <v>FUN-FOR-005</v>
      </c>
      <c r="C27" s="78" t="str">
        <f>PLANILHA!D36</f>
        <v>FORMA E DESFORMA DE TÁBUA E SARRAFO, REAPROVEITAMENTO (3X) (FUNDAÇÃO)</v>
      </c>
      <c r="D27" s="69" t="str">
        <f>PLANILHA!E36</f>
        <v>M2</v>
      </c>
      <c r="E27" s="65">
        <v>16.23</v>
      </c>
      <c r="F27" s="73" t="s">
        <v>428</v>
      </c>
      <c r="H27" s="72" t="s">
        <v>32</v>
      </c>
      <c r="I27" s="69" t="s">
        <v>33</v>
      </c>
      <c r="J27" s="65">
        <v>5121.6000000000004</v>
      </c>
      <c r="K27" s="73" t="s">
        <v>379</v>
      </c>
    </row>
    <row r="28" spans="1:11" s="74" customFormat="1" ht="33.75">
      <c r="A28" s="71" t="str">
        <f>PLANILHA!A37</f>
        <v>1.2.5.2</v>
      </c>
      <c r="B28" s="76" t="str">
        <f>PLANILHA!C37</f>
        <v>FUN-CON-140</v>
      </c>
      <c r="C28" s="78" t="str">
        <f>PLANILHA!D37</f>
        <v>FORNECIMENTO DE CONCRETO ESTRUTURAL, USINADO BOMBEADO, COM FCK 30 MPA, INCLUSIVE LANÇAMENTO, ADENSAMENTO E ACABAMENTO</v>
      </c>
      <c r="D28" s="69" t="str">
        <f>PLANILHA!E37</f>
        <v>M3</v>
      </c>
      <c r="E28" s="65">
        <v>61.64</v>
      </c>
      <c r="F28" s="73" t="s">
        <v>574</v>
      </c>
      <c r="H28" s="72" t="s">
        <v>35</v>
      </c>
      <c r="I28" s="69" t="s">
        <v>22</v>
      </c>
      <c r="J28" s="65">
        <v>264.15899999999999</v>
      </c>
      <c r="K28" s="73" t="s">
        <v>380</v>
      </c>
    </row>
    <row r="29" spans="1:11" s="74" customFormat="1" ht="33.75">
      <c r="A29" s="71" t="str">
        <f>PLANILHA!A38</f>
        <v>1.2.5.3</v>
      </c>
      <c r="B29" s="76" t="str">
        <f>PLANILHA!C38</f>
        <v>PIS-LON-005</v>
      </c>
      <c r="C29" s="78" t="str">
        <f>PLANILHA!D38</f>
        <v>APLICAÇÃO DE LONA PRETA, ESP. 150 MICRAS, INCLUSIVE FORNECIMENTO</v>
      </c>
      <c r="D29" s="69" t="str">
        <f>PLANILHA!E38</f>
        <v>M2</v>
      </c>
      <c r="E29" s="65">
        <v>880.53</v>
      </c>
      <c r="F29" s="73">
        <v>880.53</v>
      </c>
      <c r="H29" s="72" t="s">
        <v>37</v>
      </c>
      <c r="I29" s="69" t="s">
        <v>22</v>
      </c>
      <c r="J29" s="65">
        <v>46.555799999999998</v>
      </c>
      <c r="K29" s="73" t="s">
        <v>381</v>
      </c>
    </row>
    <row r="30" spans="1:11" s="74" customFormat="1" ht="56.25">
      <c r="A30" s="71" t="str">
        <f>PLANILHA!A39</f>
        <v>1.2.5.4</v>
      </c>
      <c r="B30" s="76" t="str">
        <f>PLANILHA!C39</f>
        <v>ARM-TEL-010</v>
      </c>
      <c r="C30" s="78" t="str">
        <f>PLANILHA!D39</f>
        <v>ARMADURA DE TELA DE AÇO CA-60 B SOLDADA TIPO Q-92 (DIÂMETRO DO FIO: 4,20 MM / DIMENSÕES DA TRAMA: 150 X 150MM / TIPO DA MALHA: QUADRANGULAR)</v>
      </c>
      <c r="D30" s="69" t="str">
        <f>PLANILHA!E39</f>
        <v>KG</v>
      </c>
      <c r="E30" s="65">
        <v>1303.18</v>
      </c>
      <c r="F30" s="73" t="s">
        <v>429</v>
      </c>
      <c r="H30" s="72" t="s">
        <v>39</v>
      </c>
      <c r="I30" s="69" t="s">
        <v>17</v>
      </c>
      <c r="J30" s="65">
        <v>1202.915</v>
      </c>
      <c r="K30" s="73" t="s">
        <v>382</v>
      </c>
    </row>
    <row r="31" spans="1:11" s="74" customFormat="1" ht="22.5">
      <c r="A31" s="71" t="str">
        <f>PLANILHA!A40</f>
        <v>1.2.5.5</v>
      </c>
      <c r="B31" s="76" t="str">
        <f>PLANILHA!C40</f>
        <v xml:space="preserve"> PIS-POL-010</v>
      </c>
      <c r="C31" s="78" t="str">
        <f>PLANILHA!D40</f>
        <v>CORTE E POLIMENTO MECÂNICO DE PISO EM CONCRETO COM NIVELAMENTO A LASER (NÍVEL ZERO)</v>
      </c>
      <c r="D31" s="69" t="str">
        <f>PLANILHA!E40</f>
        <v>M2</v>
      </c>
      <c r="E31" s="65">
        <v>880.53</v>
      </c>
      <c r="F31" s="73">
        <v>880.53</v>
      </c>
      <c r="H31" s="72" t="s">
        <v>41</v>
      </c>
      <c r="I31" s="69" t="s">
        <v>25</v>
      </c>
      <c r="J31" s="65">
        <v>240.4</v>
      </c>
      <c r="K31" s="73" t="s">
        <v>383</v>
      </c>
    </row>
    <row r="32" spans="1:11" s="74" customFormat="1" ht="45">
      <c r="A32" s="71" t="str">
        <f>PLANILHA!A41</f>
        <v>1.2.6</v>
      </c>
      <c r="B32" s="76" t="str">
        <f>PLANILHA!C41</f>
        <v xml:space="preserve">ARM-AÇO-020 </v>
      </c>
      <c r="C32" s="78" t="str">
        <f>PLANILHA!D41</f>
        <v>CORTE, DOBRA E MONTAGEM DE AÇO CA-50/60</v>
      </c>
      <c r="D32" s="69" t="str">
        <f>PLANILHA!E41</f>
        <v>KG</v>
      </c>
      <c r="E32" s="118">
        <v>11236.15</v>
      </c>
      <c r="F32" s="73" t="s">
        <v>582</v>
      </c>
      <c r="H32" s="72" t="s">
        <v>43</v>
      </c>
      <c r="I32" s="69" t="s">
        <v>17</v>
      </c>
      <c r="J32" s="65">
        <v>2405.84</v>
      </c>
      <c r="K32" s="73" t="s">
        <v>384</v>
      </c>
    </row>
    <row r="33" spans="1:11" s="74" customFormat="1" ht="56.25">
      <c r="A33" s="71" t="str">
        <f>PLANILHA!A42</f>
        <v>1.2.7</v>
      </c>
      <c r="B33" s="76" t="str">
        <f>PLANILHA!C42</f>
        <v>TER-REA-010</v>
      </c>
      <c r="C33" s="78" t="str">
        <f>PLANILHA!D42</f>
        <v>REATERRO COMPACTADO DE VALA COM EQUIPAMENTO PLACA VIBRATÓRIA</v>
      </c>
      <c r="D33" s="69" t="str">
        <f>PLANILHA!E42</f>
        <v>M3</v>
      </c>
      <c r="E33" s="65">
        <v>264.16000000000003</v>
      </c>
      <c r="F33" s="73" t="s">
        <v>380</v>
      </c>
      <c r="H33" s="72" t="s">
        <v>45</v>
      </c>
      <c r="I33" s="69" t="s">
        <v>17</v>
      </c>
      <c r="J33" s="65">
        <v>2405.84</v>
      </c>
      <c r="K33" s="73" t="s">
        <v>385</v>
      </c>
    </row>
    <row r="34" spans="1:11" s="74" customFormat="1" ht="45">
      <c r="A34" s="71" t="str">
        <f>PLANILHA!A43</f>
        <v>1.2.8</v>
      </c>
      <c r="B34" s="76" t="str">
        <f>PLANILHA!C43</f>
        <v>FUN-CON-050</v>
      </c>
      <c r="C34" s="78" t="str">
        <f>PLANILHA!D43</f>
        <v>FORNECIMENTO DE CONCRETO ESTRUTURAL, PREPARADO EM OBRA COM BETONEIRA, COM FCK 25 MPA, INCLUSIVE LANÇAMENTO, ADENSAMENTO E ACABAMENTO (FUNDAÇÃO)</v>
      </c>
      <c r="D34" s="69" t="str">
        <f>PLANILHA!E43</f>
        <v>M3</v>
      </c>
      <c r="E34" s="118">
        <v>107.22</v>
      </c>
      <c r="F34" s="73" t="s">
        <v>575</v>
      </c>
      <c r="H34" s="72" t="s">
        <v>47</v>
      </c>
      <c r="I34" s="69" t="s">
        <v>48</v>
      </c>
      <c r="J34" s="65">
        <v>1</v>
      </c>
      <c r="K34" s="73" t="s">
        <v>386</v>
      </c>
    </row>
    <row r="35" spans="1:11" s="74" customFormat="1" ht="56.25">
      <c r="A35" s="71" t="str">
        <f>PLANILHA!A44</f>
        <v>1.2.9</v>
      </c>
      <c r="B35" s="76" t="str">
        <f>PLANILHA!C44</f>
        <v>ALV-BLO-040</v>
      </c>
      <c r="C35" s="78" t="str">
        <f>PLANILHA!D44</f>
        <v>ALVENARIA ESTRUTURAL COM BLOCO DE CONCRETO, ESP. 14CM, (FBK 4,5MPA), PARA REVESTIMENTO, INCLUSIVE ARGAMASSA PARA ASSENTAMENTO</v>
      </c>
      <c r="D35" s="69" t="str">
        <f>PLANILHA!E44</f>
        <v>M2</v>
      </c>
      <c r="E35" s="65">
        <v>967.32</v>
      </c>
      <c r="F35" s="73" t="s">
        <v>431</v>
      </c>
      <c r="H35" s="72" t="s">
        <v>50</v>
      </c>
      <c r="I35" s="69" t="s">
        <v>17</v>
      </c>
      <c r="J35" s="65">
        <v>171.84571428571431</v>
      </c>
      <c r="K35" s="73" t="s">
        <v>387</v>
      </c>
    </row>
    <row r="36" spans="1:11" s="74" customFormat="1" ht="56.25">
      <c r="A36" s="71" t="str">
        <f>PLANILHA!A45</f>
        <v>1.2.10</v>
      </c>
      <c r="B36" s="76" t="str">
        <f>PLANILHA!C45</f>
        <v>CIN-BLO-010</v>
      </c>
      <c r="C36" s="78" t="str">
        <f>PLANILHA!D45</f>
        <v>CINTA DE AMARRAÇÃO DE ALVENARIA COM BLOCO DE CONCRETO ESTRUTURAL, CANALETA TIPO "U", ESP. 14CM, (FBK 4,5MPA), PARA REVESTIMENTO, INCLUSIVE ARGAMASSA PARA ASSENTAMENTO, EXCLUSIVE GRAUTE E ARMAÇÃO</v>
      </c>
      <c r="D36" s="69" t="str">
        <f>PLANILHA!E45</f>
        <v>M</v>
      </c>
      <c r="E36" s="65">
        <v>943.95</v>
      </c>
      <c r="F36" s="73" t="s">
        <v>430</v>
      </c>
      <c r="H36" s="72" t="s">
        <v>43</v>
      </c>
      <c r="I36" s="69" t="s">
        <v>17</v>
      </c>
      <c r="J36" s="65">
        <v>343.7</v>
      </c>
      <c r="K36" s="73" t="s">
        <v>388</v>
      </c>
    </row>
    <row r="37" spans="1:11" s="74" customFormat="1" ht="45">
      <c r="A37" s="71" t="str">
        <f>PLANILHA!A46</f>
        <v>1.2.11</v>
      </c>
      <c r="B37" s="76" t="str">
        <f>PLANILHA!C46</f>
        <v>REV-CHA-005</v>
      </c>
      <c r="C37" s="78" t="str">
        <f>PLANILHA!D46</f>
        <v>CHAPISCO COM ARGAMASSA, TRAÇO 1:3 (CIMENTO E AREIA), ESP. 5MM, APLICADO EM ALVENARIA / ESTRUTURA DE CONCRETO COM COLHER, PREPARO MECÂNICO</v>
      </c>
      <c r="D37" s="69" t="str">
        <f>PLANILHA!E46</f>
        <v>M2</v>
      </c>
      <c r="E37" s="65">
        <v>1161.02</v>
      </c>
      <c r="F37" s="73" t="s">
        <v>432</v>
      </c>
      <c r="H37" s="72" t="s">
        <v>53</v>
      </c>
      <c r="I37" s="69" t="s">
        <v>17</v>
      </c>
      <c r="J37" s="65">
        <v>343.7</v>
      </c>
      <c r="K37" s="73" t="s">
        <v>388</v>
      </c>
    </row>
    <row r="38" spans="1:11" s="74" customFormat="1" ht="33.75">
      <c r="A38" s="71" t="str">
        <f>PLANILHA!A47</f>
        <v>1.2.12</v>
      </c>
      <c r="B38" s="76" t="str">
        <f>PLANILHA!C47</f>
        <v>REV-REB-015</v>
      </c>
      <c r="C38" s="78" t="str">
        <f>PLANILHA!D47</f>
        <v>REBOCO COM ARGAMASSA, TRAÇO 1:2:8 (CIMENTO, CAL E AREIA), ESP. 20MM, APLICAÇÃO MANUAL, PREPARO MECÂNICO</v>
      </c>
      <c r="D38" s="69" t="str">
        <f>PLANILHA!E47</f>
        <v>M2</v>
      </c>
      <c r="E38" s="65">
        <v>1161.02</v>
      </c>
      <c r="F38" s="73" t="s">
        <v>432</v>
      </c>
      <c r="H38" s="72" t="s">
        <v>55</v>
      </c>
      <c r="I38" s="69" t="s">
        <v>17</v>
      </c>
      <c r="J38" s="65">
        <v>171.84571428571431</v>
      </c>
      <c r="K38" s="73" t="s">
        <v>389</v>
      </c>
    </row>
    <row r="39" spans="1:11" s="74" customFormat="1" ht="33.75">
      <c r="A39" s="71" t="str">
        <f>PLANILHA!A48</f>
        <v>1.2.13</v>
      </c>
      <c r="B39" s="76" t="str">
        <f>PLANILHA!C48</f>
        <v>ALV-BLO-045</v>
      </c>
      <c r="C39" s="78" t="str">
        <f>PLANILHA!D48</f>
        <v>ALVENARIA ESTRUTURAL COM BLOCO DE CONCRETO, ESP. 19CM, (FBK 4,5MPA), PARA REVESTIMENTO, INCLUSIVE ARGAMASSA PARA ASSENTAMENTO</v>
      </c>
      <c r="D39" s="69" t="str">
        <f>PLANILHA!E48</f>
        <v>M2</v>
      </c>
      <c r="E39" s="65">
        <v>64.569999999999993</v>
      </c>
      <c r="F39" s="73" t="s">
        <v>433</v>
      </c>
      <c r="H39" s="72" t="s">
        <v>57</v>
      </c>
      <c r="I39" s="69" t="s">
        <v>0</v>
      </c>
      <c r="J39" s="65">
        <v>0</v>
      </c>
      <c r="K39" s="73"/>
    </row>
    <row r="40" spans="1:11" s="74" customFormat="1" ht="45">
      <c r="A40" s="71" t="str">
        <f>PLANILHA!A49</f>
        <v>1.2.14</v>
      </c>
      <c r="B40" s="76" t="str">
        <f>PLANILHA!C49</f>
        <v>REV-CHA-005</v>
      </c>
      <c r="C40" s="78" t="str">
        <f>PLANILHA!D49</f>
        <v>CHAPISCO COM ARGAMASSA, TRAÇO 1:3 (CIMENTO E AREIA), ESP. 5MM, APLICADO EM ALVENARIA / ESTRUTURA DE CONCRETO COM COLHER, PREPARO MECÂNICO</v>
      </c>
      <c r="D40" s="69" t="str">
        <f>PLANILHA!E49</f>
        <v>M2</v>
      </c>
      <c r="E40" s="65">
        <v>129.13999999999999</v>
      </c>
      <c r="F40" s="73" t="s">
        <v>434</v>
      </c>
      <c r="H40" s="72" t="s">
        <v>59</v>
      </c>
      <c r="I40" s="69" t="s">
        <v>17</v>
      </c>
      <c r="J40" s="65">
        <v>880.52500000000009</v>
      </c>
      <c r="K40" s="73" t="s">
        <v>378</v>
      </c>
    </row>
    <row r="41" spans="1:11" s="74" customFormat="1" ht="78.75">
      <c r="A41" s="71" t="str">
        <f>PLANILHA!A50</f>
        <v>1.2.15</v>
      </c>
      <c r="B41" s="76" t="str">
        <f>PLANILHA!C50</f>
        <v>REV-REB-010</v>
      </c>
      <c r="C41" s="78" t="str">
        <f>PLANILHA!D50</f>
        <v>REBOCO COM ARGAMASSA, TRAÇO 1:2:9 (CIMENTO, CAL E AREIA), COM ADITIVO IMPERMEABILIZANTE, ESP. 20MM, APLICAÇÃO MANUAL, PREPARO MECÂNICO</v>
      </c>
      <c r="D41" s="69" t="str">
        <f>PLANILHA!E50</f>
        <v>M2</v>
      </c>
      <c r="E41" s="65">
        <v>129.13999999999999</v>
      </c>
      <c r="F41" s="73" t="s">
        <v>434</v>
      </c>
      <c r="H41" s="72" t="s">
        <v>61</v>
      </c>
      <c r="I41" s="69" t="s">
        <v>17</v>
      </c>
      <c r="J41" s="65">
        <v>880.52500000000009</v>
      </c>
      <c r="K41" s="73" t="s">
        <v>378</v>
      </c>
    </row>
    <row r="42" spans="1:11" s="74" customFormat="1" ht="33.75">
      <c r="A42" s="71" t="str">
        <f>PLANILHA!A51</f>
        <v>1.2.16</v>
      </c>
      <c r="B42" s="76" t="str">
        <f>PLANILHA!C51</f>
        <v>IMP-ARG-005</v>
      </c>
      <c r="C42" s="78" t="str">
        <f>PLANILHA!D51</f>
        <v xml:space="preserve">IMPERMEABILIZAÇÃO COM ARGAMASSA TRAÇO 1:3, E = 2,50 CM COM ADITIVO </v>
      </c>
      <c r="D42" s="69" t="str">
        <f>PLANILHA!E51</f>
        <v>M2</v>
      </c>
      <c r="E42" s="65">
        <v>161.41999999999999</v>
      </c>
      <c r="F42" s="73">
        <f xml:space="preserve"> ((44*2)+(41.85*2)+(6.15*13)+(15.75*2)+(6.3*5)+(5.19)+(1.5*2))*0.5</f>
        <v>161.41999999999999</v>
      </c>
      <c r="H42" s="72" t="s">
        <v>63</v>
      </c>
      <c r="I42" s="69" t="s">
        <v>25</v>
      </c>
      <c r="J42" s="65">
        <v>217.35</v>
      </c>
      <c r="K42" s="73" t="s">
        <v>390</v>
      </c>
    </row>
    <row r="43" spans="1:11" s="74" customFormat="1" ht="22.5">
      <c r="A43" s="71" t="str">
        <f>PLANILHA!A52</f>
        <v>1.2.17</v>
      </c>
      <c r="B43" s="76" t="str">
        <f>PLANILHA!C52</f>
        <v>LAJ-ESC-005</v>
      </c>
      <c r="C43" s="78" t="str">
        <f>PLANILHA!D52</f>
        <v>ESCORAMENTO PARA LAJE PRÉ MOLDADAS EM TABUAS DE PINHO, INCLUSIVE RETIRADA</v>
      </c>
      <c r="D43" s="69" t="str">
        <f>PLANILHA!E52</f>
        <v>M2</v>
      </c>
      <c r="E43" s="65">
        <f>E44+E45</f>
        <v>76.48</v>
      </c>
      <c r="F43" s="73" t="s">
        <v>538</v>
      </c>
      <c r="H43" s="72"/>
      <c r="I43" s="69"/>
      <c r="J43" s="65"/>
      <c r="K43" s="73"/>
    </row>
    <row r="44" spans="1:11" s="74" customFormat="1" ht="22.5">
      <c r="A44" s="71" t="str">
        <f>PLANILHA!A53</f>
        <v>1.2.18</v>
      </c>
      <c r="B44" s="76" t="str">
        <f>PLANILHA!C53</f>
        <v>LAJ-REV-005</v>
      </c>
      <c r="C44" s="78" t="str">
        <f>PLANILHA!D53</f>
        <v>LAJE PRÉ-MOLDADA, A REVESTIR, INCLUSIVE CAPEAMENTO E = 4CM, SC = 100 KG/M2, L = 3,00 M</v>
      </c>
      <c r="D44" s="69" t="str">
        <f>PLANILHA!E53</f>
        <v>M²</v>
      </c>
      <c r="E44" s="65">
        <v>43.88</v>
      </c>
      <c r="F44" s="73" t="s">
        <v>536</v>
      </c>
      <c r="H44" s="72"/>
      <c r="I44" s="69"/>
      <c r="J44" s="65"/>
      <c r="K44" s="73"/>
    </row>
    <row r="45" spans="1:11" s="74" customFormat="1" ht="22.5">
      <c r="A45" s="71" t="str">
        <f>PLANILHA!A54</f>
        <v>1.2.19</v>
      </c>
      <c r="B45" s="76" t="str">
        <f>PLANILHA!C54</f>
        <v xml:space="preserve">LAJ-REV-015 </v>
      </c>
      <c r="C45" s="78" t="str">
        <f>PLANILHA!D54</f>
        <v>LAJE PRÉ-MOLDADA, A REVESTIR, INCLUSIVE CAPEAMENTO E = 4CM, SC = 100 KG/M2, L = 5,00 M</v>
      </c>
      <c r="D45" s="69" t="str">
        <f>PLANILHA!E54</f>
        <v>M2</v>
      </c>
      <c r="E45" s="65">
        <v>32.6</v>
      </c>
      <c r="F45" s="73" t="s">
        <v>537</v>
      </c>
      <c r="H45" s="72"/>
      <c r="I45" s="69"/>
      <c r="J45" s="65"/>
      <c r="K45" s="73"/>
    </row>
    <row r="46" spans="1:11" s="74" customFormat="1" ht="33.75">
      <c r="A46" s="71" t="s">
        <v>546</v>
      </c>
      <c r="B46" s="76" t="str">
        <f>PLANILHA!C55</f>
        <v>EST-CON-035</v>
      </c>
      <c r="C46" s="78" t="str">
        <f>PLANILHA!D55</f>
        <v>FORNECIMENTO DE CONCRETO ESTRUTURAL, PREPARADO EM OBRA, COM FCK 25 MPA, INCLUSIVE LANÇAMENTO, ADENSAMENTO E ACABAMENTO</v>
      </c>
      <c r="D46" s="69" t="str">
        <f>PLANILHA!E55</f>
        <v>M3</v>
      </c>
      <c r="E46" s="65">
        <v>24.97</v>
      </c>
      <c r="F46" s="73" t="s">
        <v>581</v>
      </c>
      <c r="H46" s="72"/>
      <c r="I46" s="69"/>
      <c r="J46" s="65"/>
      <c r="K46" s="73"/>
    </row>
    <row r="47" spans="1:11" s="74" customFormat="1" ht="33.75">
      <c r="A47" s="71" t="str">
        <f>PLANILHA!A56</f>
        <v>1.3</v>
      </c>
      <c r="B47" s="76">
        <f>PLANILHA!C56</f>
        <v>0</v>
      </c>
      <c r="C47" s="78" t="str">
        <f>PLANILHA!D56</f>
        <v>COBERTURA</v>
      </c>
      <c r="D47" s="69" t="str">
        <f>PLANILHA!E56</f>
        <v/>
      </c>
      <c r="E47" s="65"/>
      <c r="F47" s="73"/>
      <c r="H47" s="72" t="s">
        <v>64</v>
      </c>
      <c r="I47" s="69" t="s">
        <v>25</v>
      </c>
      <c r="J47" s="65">
        <v>98</v>
      </c>
      <c r="K47" s="73" t="s">
        <v>391</v>
      </c>
    </row>
    <row r="48" spans="1:11" s="74" customFormat="1" ht="33.75">
      <c r="A48" s="71" t="str">
        <f>PLANILHA!A57</f>
        <v>1.3.1</v>
      </c>
      <c r="B48" s="76" t="str">
        <f>PLANILHA!C57</f>
        <v>EST-MET-010</v>
      </c>
      <c r="C48" s="78" t="str">
        <f>PLANILHA!D57</f>
        <v>FORNECIMENTO, FABRICAÇÃO, TRANSPORTE E MONTAGEM DE ESTRUTURA METÁLICA EM PERFIS SOLDADOS, INCLUSIVE PINTURA PRIMER</v>
      </c>
      <c r="D48" s="69" t="str">
        <f>PLANILHA!E57</f>
        <v>KG</v>
      </c>
      <c r="E48" s="118">
        <v>14961.45</v>
      </c>
      <c r="F48" s="70" t="s">
        <v>576</v>
      </c>
      <c r="H48" s="72" t="s">
        <v>66</v>
      </c>
      <c r="I48" s="69" t="s">
        <v>0</v>
      </c>
      <c r="J48" s="65">
        <v>0</v>
      </c>
      <c r="K48" s="73"/>
    </row>
    <row r="49" spans="1:11" s="74" customFormat="1" ht="101.25">
      <c r="A49" s="71" t="str">
        <f>PLANILHA!A58</f>
        <v>1.3.2</v>
      </c>
      <c r="B49" s="76">
        <f>PLANILHA!C58</f>
        <v>0</v>
      </c>
      <c r="C49" s="78" t="str">
        <f>PLANILHA!D58</f>
        <v xml:space="preserve">COBERTURA EM TELHA METÁLICA GALVANIZADA TRAPEZOIDAL, TIPO DUPLA TERMOACÚSTICA COM UMA FACE TRAPEZOIDAL EXTERNA, COR A SER DEFINIDA NO MOMENTO DE EXECUÇÃO E A OUTRA LISA FACE INTERNA PINTADA NA COR BRANCA, ESP. 0,43MM, PREENCHIMENTO EM POLIESTIRENO EXPANDIDO / ISOPOR COM ESP. 30MM, INCLUSIVE ACESSÓRIOS PARA FIXAÇÃO, FORNECIMENTO E INSTALAÇÃO </v>
      </c>
      <c r="D49" s="69" t="str">
        <f>PLANILHA!E58</f>
        <v>M2</v>
      </c>
      <c r="E49" s="65">
        <v>997.43</v>
      </c>
      <c r="F49" s="73">
        <v>997.43</v>
      </c>
      <c r="H49" s="72" t="s">
        <v>68</v>
      </c>
      <c r="I49" s="69" t="s">
        <v>69</v>
      </c>
      <c r="J49" s="65">
        <v>11</v>
      </c>
      <c r="K49" s="73" t="s">
        <v>392</v>
      </c>
    </row>
    <row r="50" spans="1:11" s="74" customFormat="1" ht="33.75">
      <c r="A50" s="71" t="str">
        <f>PLANILHA!A59</f>
        <v>1.3.3</v>
      </c>
      <c r="B50" s="76" t="str">
        <f>PLANILHA!C59</f>
        <v>PLU-CAL-045</v>
      </c>
      <c r="C50" s="78" t="str">
        <f>PLANILHA!D59</f>
        <v>CALHA DE CHAPA GALVANIZADA Nº. 24 GSG, DESENVOLVIMENTO = 50 CM</v>
      </c>
      <c r="D50" s="69" t="str">
        <f>PLANILHA!E59</f>
        <v>M</v>
      </c>
      <c r="E50" s="65">
        <v>235.8</v>
      </c>
      <c r="F50" s="73">
        <v>235.8</v>
      </c>
      <c r="H50" s="72" t="s">
        <v>71</v>
      </c>
      <c r="I50" s="69" t="s">
        <v>69</v>
      </c>
      <c r="J50" s="65">
        <v>9</v>
      </c>
      <c r="K50" s="73" t="s">
        <v>393</v>
      </c>
    </row>
    <row r="51" spans="1:11" s="74" customFormat="1" ht="33.75">
      <c r="A51" s="71" t="str">
        <f>PLANILHA!A60</f>
        <v>1.3.4</v>
      </c>
      <c r="B51" s="76" t="str">
        <f>PLANILHA!C60</f>
        <v>PLU-CON-005</v>
      </c>
      <c r="C51" s="78" t="str">
        <f>PLANILHA!D60</f>
        <v xml:space="preserve">CONDUTOR DE AP DO TELHADO EM TUBO PVC ESGOTO, INCLUSIVE CONEXÕES E SUPORTES, 100MM </v>
      </c>
      <c r="D51" s="69" t="str">
        <f>PLANILHA!E60</f>
        <v>M</v>
      </c>
      <c r="E51" s="65">
        <v>98</v>
      </c>
      <c r="F51" s="73" t="s">
        <v>443</v>
      </c>
      <c r="H51" s="72" t="s">
        <v>73</v>
      </c>
      <c r="I51" s="69" t="s">
        <v>74</v>
      </c>
      <c r="J51" s="65">
        <v>5</v>
      </c>
      <c r="K51" s="73" t="s">
        <v>394</v>
      </c>
    </row>
    <row r="52" spans="1:11" s="74" customFormat="1" ht="45">
      <c r="A52" s="71" t="str">
        <f>PLANILHA!A61</f>
        <v>1.4</v>
      </c>
      <c r="B52" s="76">
        <f>PLANILHA!C61</f>
        <v>0</v>
      </c>
      <c r="C52" s="78" t="str">
        <f>PLANILHA!D61</f>
        <v>INSTALAÇÃO HIDRO-SANITÁRIA</v>
      </c>
      <c r="D52" s="69" t="str">
        <f>PLANILHA!E61</f>
        <v/>
      </c>
      <c r="E52" s="65"/>
      <c r="F52" s="73"/>
      <c r="H52" s="72" t="s">
        <v>76</v>
      </c>
      <c r="I52" s="69" t="s">
        <v>74</v>
      </c>
      <c r="J52" s="65">
        <v>9</v>
      </c>
      <c r="K52" s="73" t="s">
        <v>393</v>
      </c>
    </row>
    <row r="53" spans="1:11" s="74" customFormat="1" ht="33.75">
      <c r="A53" s="71" t="str">
        <f>PLANILHA!A62</f>
        <v>1.4.1</v>
      </c>
      <c r="B53" s="76" t="str">
        <f>PLANILHA!C62</f>
        <v>INST-ESG-005</v>
      </c>
      <c r="C53" s="78" t="str">
        <f>PLANILHA!D62</f>
        <v>PONTO DE ESGOTO, INCLUINDO TUBO DE PVC RÍGIDO SOLDÁVEL DE 40 MM E CONEXÕES (LAVATÓRIOS, MICTÓRIOS, RALOS SIFONADOS, ETC.)</v>
      </c>
      <c r="D53" s="69" t="str">
        <f>PLANILHA!E62</f>
        <v>UN.</v>
      </c>
      <c r="E53" s="83">
        <v>16</v>
      </c>
      <c r="F53" s="73" t="s">
        <v>550</v>
      </c>
      <c r="H53" s="72" t="s">
        <v>78</v>
      </c>
      <c r="I53" s="69" t="s">
        <v>74</v>
      </c>
      <c r="J53" s="65">
        <v>3</v>
      </c>
      <c r="K53" s="73" t="s">
        <v>395</v>
      </c>
    </row>
    <row r="54" spans="1:11" s="74" customFormat="1" ht="33.75">
      <c r="A54" s="71" t="str">
        <f>PLANILHA!A63</f>
        <v>1.4.2</v>
      </c>
      <c r="B54" s="76" t="str">
        <f>PLANILHA!C63</f>
        <v>INST-ESG-015</v>
      </c>
      <c r="C54" s="78" t="str">
        <f>PLANILHA!D63</f>
        <v>PONTO DE ESGOTO, INCLUINDO TUBO DE PVC RÍGIDO SOLDÁVEL DE 100 MM E CONEXÕES (VASO SANITÁRIO)</v>
      </c>
      <c r="D54" s="69" t="str">
        <f>PLANILHA!E63</f>
        <v>UN.</v>
      </c>
      <c r="E54" s="83">
        <v>9</v>
      </c>
      <c r="F54" s="73" t="s">
        <v>435</v>
      </c>
      <c r="H54" s="72" t="s">
        <v>80</v>
      </c>
      <c r="I54" s="69" t="s">
        <v>74</v>
      </c>
      <c r="J54" s="65">
        <v>1</v>
      </c>
      <c r="K54" s="73" t="s">
        <v>396</v>
      </c>
    </row>
    <row r="55" spans="1:11" s="74" customFormat="1" ht="33.75">
      <c r="A55" s="71" t="str">
        <f>PLANILHA!A64</f>
        <v>1.4.3</v>
      </c>
      <c r="B55" s="76" t="str">
        <f>PLANILHA!C64</f>
        <v>INST-ESG-010</v>
      </c>
      <c r="C55" s="78" t="str">
        <f>PLANILHA!D64</f>
        <v>PONTO DE ESGOTO, INCLUINDO TUBO DE PVC RÍGIDO SOLDÁVEL DE 50 MM E CONEXÕES (PIAS DE COZINHA, MÁQUINAS DE LAVAR, ETC.)</v>
      </c>
      <c r="D55" s="69" t="str">
        <f>PLANILHA!E64</f>
        <v>UN.</v>
      </c>
      <c r="E55" s="83">
        <v>5</v>
      </c>
      <c r="F55" s="73" t="s">
        <v>436</v>
      </c>
      <c r="H55" s="72" t="s">
        <v>82</v>
      </c>
      <c r="I55" s="69" t="s">
        <v>83</v>
      </c>
      <c r="J55" s="65">
        <v>2</v>
      </c>
      <c r="K55" s="73" t="s">
        <v>397</v>
      </c>
    </row>
    <row r="56" spans="1:11" s="74" customFormat="1" ht="22.5">
      <c r="A56" s="71" t="str">
        <f>PLANILHA!A65</f>
        <v>1.4.4</v>
      </c>
      <c r="B56" s="76" t="str">
        <f>PLANILHA!C65</f>
        <v>HID-SIF-015</v>
      </c>
      <c r="C56" s="78" t="str">
        <f>PLANILHA!D65</f>
        <v xml:space="preserve">CAIXA SIFONADA EM PVC COM GRELHA REDONDA 100 X 100 X 50 MM </v>
      </c>
      <c r="D56" s="69" t="str">
        <f>PLANILHA!E65</f>
        <v>UN</v>
      </c>
      <c r="E56" s="83">
        <v>5</v>
      </c>
      <c r="F56" s="73" t="s">
        <v>437</v>
      </c>
      <c r="H56" s="72" t="s">
        <v>85</v>
      </c>
      <c r="I56" s="69" t="s">
        <v>83</v>
      </c>
      <c r="J56" s="65">
        <v>2</v>
      </c>
      <c r="K56" s="73" t="s">
        <v>397</v>
      </c>
    </row>
    <row r="57" spans="1:11" s="74" customFormat="1" ht="22.5">
      <c r="A57" s="71" t="str">
        <f>PLANILHA!A66</f>
        <v>1.4.5</v>
      </c>
      <c r="B57" s="76" t="str">
        <f>PLANILHA!C66</f>
        <v>INST-AGU-005</v>
      </c>
      <c r="C57" s="78" t="str">
        <f>PLANILHA!D66</f>
        <v>PONTO DE ÁGUA FRIA EMBUTIDO, INCLUINDO TUBO DE PVC RÍGIDO SOLDÁVEL E CONEXÕES</v>
      </c>
      <c r="D57" s="69" t="str">
        <f>PLANILHA!E66</f>
        <v>UN</v>
      </c>
      <c r="E57" s="83">
        <v>16</v>
      </c>
      <c r="F57" s="73" t="s">
        <v>551</v>
      </c>
      <c r="H57" s="72" t="s">
        <v>87</v>
      </c>
      <c r="I57" s="69" t="s">
        <v>0</v>
      </c>
      <c r="J57" s="65">
        <v>0</v>
      </c>
      <c r="K57" s="73"/>
    </row>
    <row r="58" spans="1:11" s="74" customFormat="1" ht="56.25">
      <c r="A58" s="71" t="str">
        <f>PLANILHA!A67</f>
        <v>1.4.6</v>
      </c>
      <c r="B58" s="76" t="str">
        <f>PLANILHA!C67</f>
        <v>HID-DAG-015</v>
      </c>
      <c r="C58" s="78" t="str">
        <f>PLANILHA!D67</f>
        <v xml:space="preserve">CAIXA DÁGUA DE POLIETILENO COM TAMPA 1000L </v>
      </c>
      <c r="D58" s="69" t="str">
        <f>PLANILHA!E67</f>
        <v>UN</v>
      </c>
      <c r="E58" s="83">
        <v>3</v>
      </c>
      <c r="F58" s="73" t="s">
        <v>438</v>
      </c>
      <c r="H58" s="72" t="s">
        <v>89</v>
      </c>
      <c r="I58" s="69" t="s">
        <v>17</v>
      </c>
      <c r="J58" s="65">
        <v>206.6</v>
      </c>
      <c r="K58" s="73" t="s">
        <v>398</v>
      </c>
    </row>
    <row r="59" spans="1:11" s="74" customFormat="1" ht="67.5">
      <c r="A59" s="71" t="str">
        <f>PLANILHA!A68</f>
        <v>1.4.7</v>
      </c>
      <c r="B59" s="76" t="str">
        <f>PLANILHA!C68</f>
        <v>HID-ADP-005</v>
      </c>
      <c r="C59" s="78" t="str">
        <f>PLANILHA!D68</f>
        <v xml:space="preserve">ADAPTADOR SOLDÁVEL DE PVC MARROM COM FLANGES E ANEL PARA CAIXA DÁGUA Ø 20 MM X 1/2" </v>
      </c>
      <c r="D59" s="69" t="str">
        <f>PLANILHA!E68</f>
        <v>UN</v>
      </c>
      <c r="E59" s="83">
        <v>3</v>
      </c>
      <c r="F59" s="73" t="s">
        <v>440</v>
      </c>
      <c r="H59" s="72" t="s">
        <v>91</v>
      </c>
      <c r="I59" s="69" t="s">
        <v>17</v>
      </c>
      <c r="J59" s="65">
        <v>880.53</v>
      </c>
      <c r="K59" s="73">
        <v>880.53</v>
      </c>
    </row>
    <row r="60" spans="1:11" s="74" customFormat="1" ht="45">
      <c r="A60" s="71" t="str">
        <f>PLANILHA!A69</f>
        <v>1.4.8</v>
      </c>
      <c r="B60" s="76" t="str">
        <f>PLANILHA!C69</f>
        <v>HID-ADP-025</v>
      </c>
      <c r="C60" s="78" t="str">
        <f>PLANILHA!D69</f>
        <v>ADAPTADOR SOLDÁVEL DE PVC MARROM COM FLANGES E ANEL PARA CAIXA DÁGUA Ø 50 MM X 1 1/2"</v>
      </c>
      <c r="D60" s="69" t="str">
        <f>PLANILHA!E69</f>
        <v>UN</v>
      </c>
      <c r="E60" s="83">
        <v>3</v>
      </c>
      <c r="F60" s="73" t="s">
        <v>441</v>
      </c>
      <c r="H60" s="72" t="s">
        <v>93</v>
      </c>
      <c r="I60" s="69" t="s">
        <v>17</v>
      </c>
      <c r="J60" s="65">
        <v>880.53</v>
      </c>
      <c r="K60" s="73">
        <v>880.53</v>
      </c>
    </row>
    <row r="61" spans="1:11" s="74" customFormat="1" ht="33.75">
      <c r="A61" s="71" t="str">
        <f>PLANILHA!A70</f>
        <v>1.4.9</v>
      </c>
      <c r="B61" s="76" t="str">
        <f>PLANILHA!C70</f>
        <v>MET-BOI-015</v>
      </c>
      <c r="C61" s="78" t="str">
        <f>PLANILHA!D70</f>
        <v>TORNEIRA DE BÓIA, D = 20 MM (3/4")</v>
      </c>
      <c r="D61" s="69" t="str">
        <f>PLANILHA!E70</f>
        <v>UN</v>
      </c>
      <c r="E61" s="83">
        <v>3</v>
      </c>
      <c r="F61" s="73" t="s">
        <v>439</v>
      </c>
      <c r="H61" s="72" t="s">
        <v>95</v>
      </c>
      <c r="I61" s="69" t="s">
        <v>25</v>
      </c>
      <c r="J61" s="65">
        <v>468.78</v>
      </c>
      <c r="K61" s="73" t="s">
        <v>399</v>
      </c>
    </row>
    <row r="62" spans="1:11" s="74" customFormat="1" ht="45">
      <c r="A62" s="71" t="str">
        <f>PLANILHA!A71</f>
        <v>1.4.10</v>
      </c>
      <c r="B62" s="76" t="str">
        <f>PLANILHA!C71</f>
        <v>MET-BOI-005</v>
      </c>
      <c r="C62" s="78" t="str">
        <f>PLANILHA!D71</f>
        <v>TORNEIRA CHAVE BÓIA AUTOMÁTICA PARA RESERVATÓRIO</v>
      </c>
      <c r="D62" s="69" t="str">
        <f>PLANILHA!E71</f>
        <v>UN</v>
      </c>
      <c r="E62" s="83">
        <v>1</v>
      </c>
      <c r="F62" s="73" t="s">
        <v>442</v>
      </c>
      <c r="H62" s="72" t="s">
        <v>96</v>
      </c>
      <c r="I62" s="69" t="s">
        <v>22</v>
      </c>
      <c r="J62" s="65">
        <v>13.671000000000001</v>
      </c>
      <c r="K62" s="73" t="s">
        <v>400</v>
      </c>
    </row>
    <row r="63" spans="1:11" s="74" customFormat="1" ht="22.5">
      <c r="A63" s="71" t="str">
        <f>PLANILHA!A72</f>
        <v>1.4.11</v>
      </c>
      <c r="B63" s="76" t="str">
        <f>PLANILHA!C72</f>
        <v>HID-BOM-005</v>
      </c>
      <c r="C63" s="78" t="str">
        <f>PLANILHA!D72</f>
        <v>BOMBA CENTRÍFUGA DE SUCÇÃO E RECALQUE 1/2 HP D = 2"</v>
      </c>
      <c r="D63" s="69" t="str">
        <f>PLANILHA!E72</f>
        <v>UN</v>
      </c>
      <c r="E63" s="83">
        <v>1</v>
      </c>
      <c r="F63" s="73" t="s">
        <v>442</v>
      </c>
      <c r="H63" s="72"/>
      <c r="I63" s="69"/>
      <c r="J63" s="65"/>
      <c r="K63" s="73"/>
    </row>
    <row r="64" spans="1:11" s="74" customFormat="1" ht="22.5">
      <c r="A64" s="71" t="str">
        <f>PLANILHA!A73</f>
        <v>1.4.12</v>
      </c>
      <c r="B64" s="76" t="str">
        <f>PLANILHA!C73</f>
        <v>HID-CXS-300</v>
      </c>
      <c r="C64" s="78" t="str">
        <f>PLANILHA!D73</f>
        <v xml:space="preserve">CAIXA DÁGUA SUBTERRÂNEA, CAPACIDADE 15.000L, EM CONCRETO E CASAS DE BOMBAS </v>
      </c>
      <c r="D64" s="69" t="str">
        <f>PLANILHA!E73</f>
        <v>UN</v>
      </c>
      <c r="E64" s="83">
        <v>1</v>
      </c>
      <c r="F64" s="73">
        <v>1</v>
      </c>
      <c r="H64" s="72"/>
      <c r="I64" s="69"/>
      <c r="J64" s="65"/>
      <c r="K64" s="73"/>
    </row>
    <row r="65" spans="1:11" s="74" customFormat="1" ht="22.5">
      <c r="A65" s="71" t="str">
        <f>PLANILHA!A74</f>
        <v>1.4.13</v>
      </c>
      <c r="B65" s="76" t="str">
        <f>PLANILHA!C74</f>
        <v>HID-GOR-035</v>
      </c>
      <c r="C65" s="78" t="str">
        <f>PLANILHA!D74</f>
        <v>CAIXA DE GORDURA PRÉ FABRICADA SIMPLES VOL. 120 LITROS</v>
      </c>
      <c r="D65" s="69" t="str">
        <f>PLANILHA!E74</f>
        <v>UN</v>
      </c>
      <c r="E65" s="83">
        <v>1</v>
      </c>
      <c r="F65" s="73">
        <v>1</v>
      </c>
      <c r="H65" s="72"/>
      <c r="I65" s="69"/>
      <c r="J65" s="65"/>
      <c r="K65" s="73"/>
    </row>
    <row r="66" spans="1:11" s="74" customFormat="1" ht="33.75">
      <c r="A66" s="71" t="str">
        <f>PLANILHA!A75</f>
        <v>1.4.14</v>
      </c>
      <c r="B66" s="76" t="str">
        <f>PLANILHA!C75</f>
        <v>HID-CXS-040</v>
      </c>
      <c r="C66" s="78" t="str">
        <f>PLANILHA!D75</f>
        <v>CAIXA ALVENARIA 50 X 50 X 60 CM, TAMPA EM CONCRETOINSPEÇÃO /PASSAGEM, INCLUSIVE ESCAVAÇÃO, REATERRO E BOTAFORA</v>
      </c>
      <c r="D66" s="69" t="str">
        <f>PLANILHA!E75</f>
        <v>UN</v>
      </c>
      <c r="E66" s="83">
        <v>5</v>
      </c>
      <c r="F66" s="73">
        <v>5</v>
      </c>
      <c r="H66" s="72"/>
      <c r="I66" s="69"/>
      <c r="J66" s="65"/>
      <c r="K66" s="73"/>
    </row>
    <row r="67" spans="1:11" s="74" customFormat="1" ht="33.75">
      <c r="A67" s="71" t="str">
        <f>PLANILHA!A76</f>
        <v>1.4.15</v>
      </c>
      <c r="B67" s="76" t="str">
        <f>PLANILHA!C76</f>
        <v>HID-CXS-160</v>
      </c>
      <c r="C67" s="78" t="str">
        <f>PLANILHA!D76</f>
        <v>CAIXA ALVENARIA 30 X 30 X 60 CM, TAMPA EM GRELHA DE AÇOPASSAGEM, INCLUSIVE ESCAVAÇÃO, REATERRO E BOTA-FORA</v>
      </c>
      <c r="D67" s="69" t="str">
        <f>PLANILHA!E76</f>
        <v>UN</v>
      </c>
      <c r="E67" s="83">
        <v>28</v>
      </c>
      <c r="F67" s="73" t="s">
        <v>444</v>
      </c>
      <c r="H67" s="72"/>
      <c r="I67" s="69"/>
      <c r="J67" s="65"/>
      <c r="K67" s="73"/>
    </row>
    <row r="68" spans="1:11" s="74" customFormat="1" ht="33.75">
      <c r="A68" s="71" t="str">
        <f>PLANILHA!A77</f>
        <v>1.4.16</v>
      </c>
      <c r="B68" s="76" t="str">
        <f>PLANILHA!C77</f>
        <v>HID-TUB-055</v>
      </c>
      <c r="C68" s="78" t="str">
        <f>PLANILHA!D77</f>
        <v>FORNECIMENTO E ASSENTAMENTO DE TUBO PVC RÍGIDO, ESGOTO, PBV - SÉRIE NORMAL, DN 100 MM (4"), INCLUSIVE CONEXÕES</v>
      </c>
      <c r="D68" s="69" t="str">
        <f>PLANILHA!E77</f>
        <v>M</v>
      </c>
      <c r="E68" s="83">
        <v>100</v>
      </c>
      <c r="F68" s="73" t="s">
        <v>555</v>
      </c>
      <c r="H68" s="72"/>
      <c r="I68" s="69"/>
      <c r="J68" s="65"/>
      <c r="K68" s="73"/>
    </row>
    <row r="69" spans="1:11" s="74" customFormat="1" ht="33.75">
      <c r="A69" s="71" t="str">
        <f>PLANILHA!A78</f>
        <v>1.4.17</v>
      </c>
      <c r="B69" s="76" t="str">
        <f>PLANILHA!C78</f>
        <v>DRE-TUB-025</v>
      </c>
      <c r="C69" s="78" t="str">
        <f>PLANILHA!D78</f>
        <v>FORNECIMENTO E ASSENTAMENTO DE TUBO PVC RÍGIDO, DRENAGEM/PLUVIAL, PBV - SÉRIE NORMAL, DN 200 MM (8"), INCLUSIVE CONEXÕES</v>
      </c>
      <c r="D69" s="69" t="str">
        <f>PLANILHA!E78</f>
        <v>M</v>
      </c>
      <c r="E69" s="83">
        <v>30</v>
      </c>
      <c r="F69" s="73" t="s">
        <v>557</v>
      </c>
      <c r="H69" s="72"/>
      <c r="I69" s="69"/>
      <c r="J69" s="65"/>
      <c r="K69" s="73"/>
    </row>
    <row r="70" spans="1:11" s="74" customFormat="1" ht="33.75">
      <c r="A70" s="71" t="str">
        <f>PLANILHA!A79</f>
        <v>1.4.18</v>
      </c>
      <c r="B70" s="76" t="str">
        <f>PLANILHA!C79</f>
        <v>HID-TUB-005</v>
      </c>
      <c r="C70" s="78" t="str">
        <f>PLANILHA!D79</f>
        <v>FORNECIMENTO E ASSENTAMENTO DE TUBO PVC RÍGIDO SOLDÁVEL, ÁGUA FRIA, DN 20 MM (1/2"), INCLUSIVE CONEXÕES</v>
      </c>
      <c r="D70" s="69" t="str">
        <f>PLANILHA!E79</f>
        <v>M</v>
      </c>
      <c r="E70" s="83">
        <v>100</v>
      </c>
      <c r="F70" s="73" t="s">
        <v>555</v>
      </c>
      <c r="H70" s="72"/>
      <c r="I70" s="69"/>
      <c r="J70" s="65"/>
      <c r="K70" s="73"/>
    </row>
    <row r="71" spans="1:11" s="74" customFormat="1">
      <c r="A71" s="71" t="str">
        <f>PLANILHA!A80</f>
        <v>1.5</v>
      </c>
      <c r="B71" s="76">
        <f>PLANILHA!C80</f>
        <v>0</v>
      </c>
      <c r="C71" s="78" t="str">
        <f>PLANILHA!D80</f>
        <v>PISOS E AZULEJOS</v>
      </c>
      <c r="D71" s="69" t="str">
        <f>PLANILHA!E80</f>
        <v/>
      </c>
      <c r="E71" s="16">
        <v>0</v>
      </c>
      <c r="F71" s="73"/>
      <c r="H71" s="72"/>
      <c r="I71" s="69"/>
      <c r="J71" s="65"/>
      <c r="K71" s="73"/>
    </row>
    <row r="72" spans="1:11" s="74" customFormat="1" ht="67.5">
      <c r="A72" s="71" t="str">
        <f>PLANILHA!A81</f>
        <v>1.5.1</v>
      </c>
      <c r="B72" s="76" t="str">
        <f>PLANILHA!C81</f>
        <v>ED-9081</v>
      </c>
      <c r="C72" s="78" t="str">
        <f>PLANILHA!D81</f>
        <v>REVESTIMENTO COM CERÂMICA APLICADO EM PAREDE, ACABAMENTO ESMALTADO, AMBIENTE INTERNO/EXTERNO, PADRÃO EXTRA, DIMENSÃO DA PEÇA ATÉ 2025 CM2, PEI III, ASSENTAMENTO COM ARGAMASSA INDUSTRIALIZADA, INCLUSIVE REJUNTAMENTO</v>
      </c>
      <c r="D72" s="69" t="str">
        <f>PLANILHA!E81</f>
        <v>M2</v>
      </c>
      <c r="E72" s="83">
        <v>299.29000000000002</v>
      </c>
      <c r="F72" s="73" t="s">
        <v>448</v>
      </c>
      <c r="H72" s="72"/>
      <c r="I72" s="69"/>
      <c r="J72" s="65"/>
      <c r="K72" s="73"/>
    </row>
    <row r="73" spans="1:11" s="74" customFormat="1" ht="22.5">
      <c r="A73" s="71" t="str">
        <f>PLANILHA!A82</f>
        <v>1.5.2</v>
      </c>
      <c r="B73" s="76" t="str">
        <f>PLANILHA!C82</f>
        <v xml:space="preserve">PIS-CON-015 </v>
      </c>
      <c r="C73" s="78" t="str">
        <f>PLANILHA!D82</f>
        <v>CONTRAPISO DESEMPENADO COM ARGAMASSA, TRAÇO 1:3 (CIMENTO E AREIA), ESP. 30MM</v>
      </c>
      <c r="D73" s="69" t="str">
        <f>PLANILHA!E82</f>
        <v>M2</v>
      </c>
      <c r="E73" s="83">
        <v>119.25</v>
      </c>
      <c r="F73" s="70" t="s">
        <v>586</v>
      </c>
      <c r="H73" s="72"/>
      <c r="I73" s="69"/>
      <c r="J73" s="65"/>
      <c r="K73" s="73"/>
    </row>
    <row r="74" spans="1:11" s="74" customFormat="1" ht="56.25">
      <c r="A74" s="71" t="str">
        <f>PLANILHA!A83</f>
        <v>1.5.3</v>
      </c>
      <c r="B74" s="76" t="str">
        <f>PLANILHA!C83</f>
        <v>PIS-CER-010</v>
      </c>
      <c r="C74" s="78" t="str">
        <f>PLANILHA!D83</f>
        <v>REVESTIMENTO COM CERÂMICA APLICADO EM PISO, ACABAMENTO ESMALTADO, AMBIENTE INTERNO, PADRÃO EXTRA, DIMENSÃO DA PEÇA ATÉ 2025 CM2, PEI V, ASSENTAMENTO COM ARGAMASSA INDUSTRIALIZADA, INCLUSIVE REJUNTAMENTO</v>
      </c>
      <c r="D74" s="69" t="str">
        <f>PLANILHA!E83</f>
        <v>M2</v>
      </c>
      <c r="E74" s="83">
        <v>119.25</v>
      </c>
      <c r="F74" s="73">
        <v>119.25</v>
      </c>
      <c r="H74" s="72"/>
      <c r="I74" s="69"/>
      <c r="J74" s="65"/>
      <c r="K74" s="73"/>
    </row>
    <row r="75" spans="1:11" s="74" customFormat="1" ht="22.5">
      <c r="A75" s="71" t="str">
        <f>PLANILHA!A84</f>
        <v>1.5.4</v>
      </c>
      <c r="B75" s="76" t="str">
        <f>PLANILHA!C84</f>
        <v>72183</v>
      </c>
      <c r="C75" s="78" t="str">
        <f>PLANILHA!D84</f>
        <v>PISO EM CONCRETO 20MPA PREPARO MECANICO, ESPESSURA 7 CM, COM ARMACAO EM TELA SOLDADA</v>
      </c>
      <c r="D75" s="69" t="str">
        <f>PLANILHA!E84</f>
        <v>M2</v>
      </c>
      <c r="E75" s="83">
        <v>318.06</v>
      </c>
      <c r="F75" s="73" t="s">
        <v>583</v>
      </c>
      <c r="H75" s="72"/>
      <c r="I75" s="69"/>
      <c r="J75" s="65"/>
      <c r="K75" s="73"/>
    </row>
    <row r="76" spans="1:11" s="74" customFormat="1" ht="33.75">
      <c r="A76" s="71" t="str">
        <f>PLANILHA!A85</f>
        <v>1.5.5</v>
      </c>
      <c r="B76" s="76" t="str">
        <f>PLANILHA!C85</f>
        <v>ROD-ARG-015</v>
      </c>
      <c r="C76" s="78" t="str">
        <f>PLANILHA!D85</f>
        <v>RODAPÉ COM ARGAMASSA, TRAÇO 1:3 (CIMENTO E AREIA), ESP. 2CM, ALTURA 10CM, DESEMPENADO / ALISADO COM COLHER</v>
      </c>
      <c r="D76" s="69" t="str">
        <f>PLANILHA!E85</f>
        <v>M</v>
      </c>
      <c r="E76" s="83">
        <v>432.05</v>
      </c>
      <c r="F76" s="73" t="s">
        <v>447</v>
      </c>
      <c r="H76" s="72"/>
      <c r="I76" s="69"/>
      <c r="J76" s="65"/>
      <c r="K76" s="73"/>
    </row>
    <row r="77" spans="1:11" s="74" customFormat="1" ht="22.5">
      <c r="A77" s="71" t="str">
        <f>PLANILHA!A86</f>
        <v>1.5.6</v>
      </c>
      <c r="B77" s="76" t="str">
        <f>PLANILHA!C86</f>
        <v>URB-PAS-006</v>
      </c>
      <c r="C77" s="78" t="str">
        <f>PLANILHA!D86</f>
        <v>PASSEIOS DE CONCRETO E = 6 CM, FCK = 10 MPA, JUNTA SECA</v>
      </c>
      <c r="D77" s="69" t="str">
        <f>PLANILHA!E86</f>
        <v>M2</v>
      </c>
      <c r="E77" s="83">
        <v>219.75</v>
      </c>
      <c r="F77" s="73" t="s">
        <v>449</v>
      </c>
      <c r="H77" s="72"/>
      <c r="I77" s="69"/>
      <c r="J77" s="65"/>
      <c r="K77" s="73"/>
    </row>
    <row r="78" spans="1:11" s="90" customFormat="1">
      <c r="A78" s="84" t="str">
        <f>PLANILHA!A87</f>
        <v>1.6</v>
      </c>
      <c r="B78" s="85">
        <f>PLANILHA!C87</f>
        <v>0</v>
      </c>
      <c r="C78" s="86" t="str">
        <f>PLANILHA!D87</f>
        <v>ESQUADRIAS</v>
      </c>
      <c r="D78" s="87" t="str">
        <f>PLANILHA!E87</f>
        <v/>
      </c>
      <c r="E78" s="88">
        <v>0</v>
      </c>
      <c r="F78" s="89"/>
      <c r="H78" s="72" t="s">
        <v>98</v>
      </c>
      <c r="I78" s="69" t="s">
        <v>0</v>
      </c>
      <c r="J78" s="65">
        <v>0</v>
      </c>
      <c r="K78" s="73"/>
    </row>
    <row r="79" spans="1:11" s="74" customFormat="1" ht="33.75">
      <c r="A79" s="71" t="str">
        <f>PLANILHA!A88</f>
        <v>1.6.1</v>
      </c>
      <c r="B79" s="76" t="str">
        <f>PLANILHA!C88</f>
        <v>ESQ-MAR-020</v>
      </c>
      <c r="C79" s="78" t="str">
        <f>PLANILHA!D88</f>
        <v xml:space="preserve">MARCO EM MADEIRA DE LEI PARA PINTURA, L = 14 CM, 90 X 210 CM </v>
      </c>
      <c r="D79" s="69" t="str">
        <f>PLANILHA!E88</f>
        <v>UN</v>
      </c>
      <c r="E79" s="83">
        <v>16</v>
      </c>
      <c r="F79" s="70" t="s">
        <v>454</v>
      </c>
      <c r="H79" s="72" t="s">
        <v>100</v>
      </c>
      <c r="I79" s="69" t="s">
        <v>74</v>
      </c>
      <c r="J79" s="65">
        <v>13</v>
      </c>
      <c r="K79" s="73" t="s">
        <v>401</v>
      </c>
    </row>
    <row r="80" spans="1:11" s="74" customFormat="1" ht="45">
      <c r="A80" s="71" t="str">
        <f>PLANILHA!A89</f>
        <v>1.6.2</v>
      </c>
      <c r="B80" s="76" t="str">
        <f>PLANILHA!C89</f>
        <v>ESQ-FOL-025</v>
      </c>
      <c r="C80" s="78" t="str">
        <f>PLANILHA!D89</f>
        <v>FOLHA DE PORTA MADEIRA DE LEI PRANCHETA PARA PINTURA 90 X 210 CM</v>
      </c>
      <c r="D80" s="69" t="str">
        <f>PLANILHA!E89</f>
        <v>UN</v>
      </c>
      <c r="E80" s="83">
        <v>16</v>
      </c>
      <c r="F80" s="70" t="s">
        <v>454</v>
      </c>
      <c r="H80" s="72" t="s">
        <v>102</v>
      </c>
      <c r="I80" s="69" t="s">
        <v>74</v>
      </c>
      <c r="J80" s="65">
        <v>13</v>
      </c>
      <c r="K80" s="73" t="s">
        <v>401</v>
      </c>
    </row>
    <row r="81" spans="1:11" s="74" customFormat="1" ht="45">
      <c r="A81" s="71" t="str">
        <f>PLANILHA!A90</f>
        <v>1.6.3</v>
      </c>
      <c r="B81" s="76" t="str">
        <f>PLANILHA!C90</f>
        <v>VID-TEM-010</v>
      </c>
      <c r="C81" s="78" t="str">
        <f>PLANILHA!D90</f>
        <v>VIDRO TEMPERADO INCOLOR, ESP. 8MM, INCLUSIVE FIXAÇÃO E VEDAÇÃO COM GUARNIÇÃO / GAXETA DE BORRACHA NEOPREME, FORNECIMENTO E INSTALAÇÃO, EXCLUSIVE CAIXILHO/PERFIL</v>
      </c>
      <c r="D81" s="69" t="str">
        <f>PLANILHA!E90</f>
        <v>M2</v>
      </c>
      <c r="E81" s="83">
        <v>107.28</v>
      </c>
      <c r="F81" s="73" t="s">
        <v>402</v>
      </c>
      <c r="H81" s="72" t="s">
        <v>104</v>
      </c>
      <c r="I81" s="69" t="s">
        <v>17</v>
      </c>
      <c r="J81" s="65">
        <v>107.28</v>
      </c>
      <c r="K81" s="73" t="s">
        <v>402</v>
      </c>
    </row>
    <row r="82" spans="1:11" s="74" customFormat="1" ht="45">
      <c r="A82" s="71" t="str">
        <f>PLANILHA!A91</f>
        <v>1.6.4</v>
      </c>
      <c r="B82" s="76" t="str">
        <f>PLANILHA!C91</f>
        <v>FRG-FEC-010</v>
      </c>
      <c r="C82" s="78" t="str">
        <f>PLANILHA!D91</f>
        <v>FECHADURA 457-(E49) E283 - ML600 CROMADA</v>
      </c>
      <c r="D82" s="69" t="str">
        <f>PLANILHA!E91</f>
        <v>UN</v>
      </c>
      <c r="E82" s="83">
        <v>16</v>
      </c>
      <c r="F82" s="70" t="s">
        <v>454</v>
      </c>
      <c r="H82" s="72" t="s">
        <v>106</v>
      </c>
      <c r="I82" s="69" t="s">
        <v>74</v>
      </c>
      <c r="J82" s="65">
        <v>20</v>
      </c>
      <c r="K82" s="73" t="s">
        <v>403</v>
      </c>
    </row>
    <row r="83" spans="1:11" s="74" customFormat="1">
      <c r="A83" s="71" t="str">
        <f>PLANILHA!A92</f>
        <v>1.6.5</v>
      </c>
      <c r="B83" s="76" t="str">
        <f>PLANILHA!C92</f>
        <v>FRG-DOB-010</v>
      </c>
      <c r="C83" s="78" t="str">
        <f>PLANILHA!D92</f>
        <v>DOBRADIÇA DE FERRO CROMADA 3" X 2 1/2"</v>
      </c>
      <c r="D83" s="69" t="str">
        <f>PLANILHA!E92</f>
        <v>UN</v>
      </c>
      <c r="E83" s="83">
        <v>48</v>
      </c>
      <c r="F83" s="73" t="s">
        <v>455</v>
      </c>
      <c r="H83" s="72"/>
      <c r="I83" s="69"/>
      <c r="J83" s="65"/>
      <c r="K83" s="73"/>
    </row>
    <row r="84" spans="1:11" s="74" customFormat="1" ht="22.5">
      <c r="A84" s="71" t="str">
        <f>PLANILHA!A93</f>
        <v>1.6.6</v>
      </c>
      <c r="B84" s="76" t="str">
        <f>PLANILHA!C93</f>
        <v>SEE-QUA-016</v>
      </c>
      <c r="C84" s="78" t="str">
        <f>PLANILHA!D93</f>
        <v>QUADRO PARA GIZ E CARTAZES, 310 X 131 CM  - MOLDURA EM MADEIRA</v>
      </c>
      <c r="D84" s="69" t="str">
        <f>PLANILHA!E93</f>
        <v>U</v>
      </c>
      <c r="E84" s="83">
        <v>9</v>
      </c>
      <c r="F84" s="73" t="s">
        <v>393</v>
      </c>
      <c r="H84" s="72" t="s">
        <v>108</v>
      </c>
      <c r="I84" s="69" t="s">
        <v>109</v>
      </c>
      <c r="J84" s="65">
        <v>9</v>
      </c>
      <c r="K84" s="73" t="s">
        <v>393</v>
      </c>
    </row>
    <row r="85" spans="1:11" s="74" customFormat="1" ht="22.5">
      <c r="A85" s="71" t="str">
        <f>PLANILHA!A94</f>
        <v>1.6.7</v>
      </c>
      <c r="B85" s="76" t="str">
        <f>PLANILHA!C94</f>
        <v>SOL-GRA-005</v>
      </c>
      <c r="C85" s="78" t="str">
        <f>PLANILHA!D94</f>
        <v>SOLEIRA DE GRANITO CINZA ANDORINHA E = 2 CM</v>
      </c>
      <c r="D85" s="69" t="str">
        <f>PLANILHA!E94</f>
        <v>M²</v>
      </c>
      <c r="E85" s="83">
        <v>2.7</v>
      </c>
      <c r="F85" s="73" t="s">
        <v>450</v>
      </c>
      <c r="H85" s="72" t="s">
        <v>111</v>
      </c>
      <c r="I85" s="69" t="s">
        <v>112</v>
      </c>
      <c r="J85" s="65">
        <v>17.2</v>
      </c>
      <c r="K85" s="73" t="s">
        <v>404</v>
      </c>
    </row>
    <row r="86" spans="1:11" s="74" customFormat="1" ht="33.75">
      <c r="A86" s="71" t="str">
        <f>PLANILHA!A95</f>
        <v>1.6.8</v>
      </c>
      <c r="B86" s="76" t="str">
        <f>PLANILHA!C95</f>
        <v>PEI-GRA-005</v>
      </c>
      <c r="C86" s="78" t="str">
        <f>PLANILHA!D95</f>
        <v>PEITORIL DE GRANITO CINZA ANDORINHA E = 2 CM</v>
      </c>
      <c r="D86" s="69" t="str">
        <f>PLANILHA!E95</f>
        <v>M²</v>
      </c>
      <c r="E86" s="83">
        <v>18.16</v>
      </c>
      <c r="F86" s="73" t="s">
        <v>453</v>
      </c>
      <c r="H86" s="72" t="s">
        <v>114</v>
      </c>
      <c r="I86" s="69" t="s">
        <v>74</v>
      </c>
      <c r="J86" s="65">
        <v>6</v>
      </c>
      <c r="K86" s="73" t="s">
        <v>405</v>
      </c>
    </row>
    <row r="87" spans="1:11" s="74" customFormat="1" ht="45">
      <c r="A87" s="71" t="str">
        <f>PLANILHA!A96</f>
        <v>1.6.9</v>
      </c>
      <c r="B87" s="76" t="str">
        <f>PLANILHA!C96</f>
        <v>ED-7576</v>
      </c>
      <c r="C87" s="78" t="str">
        <f>PLANILHA!D96</f>
        <v>FORNECIMENTO E ASSENTAMENTO DE PORTA EM ALUMÍNIO, TIPO VENEZIANA, DE ABRIR, ACABAMENTO ANODIZADO NATURAL, INCLUSIVE FECHADURA, DOBRADIÇA E MARCO</v>
      </c>
      <c r="D87" s="69" t="str">
        <f>PLANILHA!E96</f>
        <v>M2</v>
      </c>
      <c r="E87" s="83">
        <v>14.76</v>
      </c>
      <c r="F87" s="73" t="s">
        <v>457</v>
      </c>
      <c r="H87" s="91" t="s">
        <v>116</v>
      </c>
      <c r="I87" s="87" t="s">
        <v>17</v>
      </c>
      <c r="J87" s="92">
        <v>7.1999999999999993</v>
      </c>
      <c r="K87" s="89" t="s">
        <v>406</v>
      </c>
    </row>
    <row r="88" spans="1:11" s="74" customFormat="1">
      <c r="A88" s="71" t="str">
        <f>PLANILHA!A97</f>
        <v>1.7</v>
      </c>
      <c r="B88" s="76">
        <f>PLANILHA!C97</f>
        <v>0</v>
      </c>
      <c r="C88" s="78" t="str">
        <f>PLANILHA!D97</f>
        <v>PINTURA</v>
      </c>
      <c r="D88" s="69" t="str">
        <f>PLANILHA!E97</f>
        <v/>
      </c>
      <c r="E88" s="83">
        <v>0</v>
      </c>
      <c r="H88" s="72" t="s">
        <v>118</v>
      </c>
      <c r="I88" s="69" t="s">
        <v>0</v>
      </c>
      <c r="J88" s="65">
        <v>0</v>
      </c>
      <c r="K88" s="73"/>
    </row>
    <row r="89" spans="1:11" s="74" customFormat="1" ht="33.75">
      <c r="A89" s="71" t="str">
        <f>PLANILHA!A98</f>
        <v>1.7.1</v>
      </c>
      <c r="B89" s="76" t="str">
        <f>PLANILHA!C98</f>
        <v>PIN-ESM-015</v>
      </c>
      <c r="C89" s="78" t="str">
        <f>PLANILHA!D98</f>
        <v>PINTURA ESMALTE EM ESQUADRIA DE MADEIRA, DUAS (2) DEMÃOS, INCLUSIVE UMA (1) DEMÃO DE FUNDO NIVELADOR, EXCLUSIVE MASSA A ÓLEO</v>
      </c>
      <c r="D89" s="69" t="str">
        <f>PLANILHA!E98</f>
        <v>M2</v>
      </c>
      <c r="E89" s="83">
        <v>60.48</v>
      </c>
      <c r="F89" s="73" t="s">
        <v>458</v>
      </c>
      <c r="H89" s="72" t="s">
        <v>120</v>
      </c>
      <c r="I89" s="69" t="s">
        <v>17</v>
      </c>
      <c r="J89" s="65">
        <v>72.240000000000009</v>
      </c>
      <c r="K89" s="73" t="s">
        <v>407</v>
      </c>
    </row>
    <row r="90" spans="1:11" s="74" customFormat="1" ht="33.75">
      <c r="A90" s="71" t="str">
        <f>PLANILHA!A99</f>
        <v>1.7.2</v>
      </c>
      <c r="B90" s="76" t="str">
        <f>PLANILHA!C99</f>
        <v>PIN-ACR-005</v>
      </c>
      <c r="C90" s="78" t="str">
        <f>PLANILHA!D99</f>
        <v>PINTURA ACRÍLICA EM PAREDE, DUAS (2) DEMÃOS, EXCLUSIVE SELADOR ACRÍLICO E MASSA ACRÍLICA/CORRIDA (PVA)</v>
      </c>
      <c r="D90" s="69" t="str">
        <f>PLANILHA!E99</f>
        <v>M2</v>
      </c>
      <c r="E90" s="83">
        <v>861.74</v>
      </c>
      <c r="F90" s="73" t="s">
        <v>459</v>
      </c>
      <c r="H90" s="72" t="s">
        <v>122</v>
      </c>
      <c r="I90" s="69" t="s">
        <v>17</v>
      </c>
      <c r="J90" s="65">
        <v>2405.84</v>
      </c>
      <c r="K90" s="73" t="s">
        <v>408</v>
      </c>
    </row>
    <row r="91" spans="1:11" s="74" customFormat="1" ht="33.75">
      <c r="A91" s="71" t="str">
        <f>PLANILHA!A100</f>
        <v>1.7.3</v>
      </c>
      <c r="B91" s="76" t="str">
        <f>PLANILHA!C100</f>
        <v>PIN-SEL-005</v>
      </c>
      <c r="C91" s="78" t="str">
        <f>PLANILHA!D100</f>
        <v>PREPARAÇÃO PARA EMASSAMENTO OU PINTURA (LÁTEX/ACRÍLICA) EM PAREDE, INCLUSIVE UMA (1) DEMÃO DE SELADOR ACRÍLICO</v>
      </c>
      <c r="D91" s="69" t="str">
        <f>PLANILHA!E100</f>
        <v>M2</v>
      </c>
      <c r="E91" s="83">
        <f>E90</f>
        <v>861.74</v>
      </c>
      <c r="F91" s="73" t="s">
        <v>459</v>
      </c>
      <c r="H91" s="72" t="s">
        <v>124</v>
      </c>
      <c r="I91" s="69" t="s">
        <v>17</v>
      </c>
      <c r="J91" s="65">
        <v>1031.0742857142859</v>
      </c>
      <c r="K91" s="73" t="s">
        <v>409</v>
      </c>
    </row>
    <row r="92" spans="1:11" s="74" customFormat="1" ht="33.75">
      <c r="A92" s="71" t="str">
        <f>PLANILHA!A101</f>
        <v>1.7.4</v>
      </c>
      <c r="B92" s="76" t="str">
        <f>PLANILHA!C101</f>
        <v>PIN-ACR-006</v>
      </c>
      <c r="C92" s="78" t="str">
        <f>PLANILHA!D101</f>
        <v>PINTURA ACRÍLICA EM TETO, DUAS (2) DEMÃOS, EXCLUSIVE SELADOR ACRÍLICO E MASSA ACRÍLICA / CORRIDA (PVA)</v>
      </c>
      <c r="D92" s="69" t="str">
        <f>PLANILHA!E101</f>
        <v>M²</v>
      </c>
      <c r="E92" s="83">
        <v>67.5</v>
      </c>
      <c r="F92" s="73" t="s">
        <v>542</v>
      </c>
      <c r="H92" s="72"/>
      <c r="I92" s="69"/>
      <c r="J92" s="65"/>
      <c r="K92" s="73"/>
    </row>
    <row r="93" spans="1:11" s="74" customFormat="1" ht="33.75">
      <c r="A93" s="71" t="str">
        <f>PLANILHA!A102</f>
        <v>1.7.5</v>
      </c>
      <c r="B93" s="76" t="str">
        <f>PLANILHA!C102</f>
        <v>PIN-SEL-010</v>
      </c>
      <c r="C93" s="78" t="str">
        <f>PLANILHA!D102</f>
        <v>PREPARAÇÃO PARA EMASSAMENTO OU PINTURA (LÁTEX/ACRÍLICA) EM TETO, INCLUSIVE UMA (1) DEMÃO DE SELADOR ACRÍLICO</v>
      </c>
      <c r="D93" s="69" t="str">
        <f>PLANILHA!E102</f>
        <v>M²</v>
      </c>
      <c r="E93" s="83">
        <f>E92</f>
        <v>67.5</v>
      </c>
      <c r="F93" s="73" t="s">
        <v>542</v>
      </c>
      <c r="H93" s="72"/>
      <c r="I93" s="69"/>
      <c r="J93" s="65"/>
      <c r="K93" s="73"/>
    </row>
    <row r="94" spans="1:11" s="74" customFormat="1" ht="22.5">
      <c r="A94" s="71" t="str">
        <f>PLANILHA!A103</f>
        <v>1.7.6</v>
      </c>
      <c r="B94" s="76" t="str">
        <f>PLANILHA!C103</f>
        <v xml:space="preserve">ED-9066 </v>
      </c>
      <c r="C94" s="78" t="str">
        <f>PLANILHA!D103</f>
        <v xml:space="preserve">REVESTIMENTO DE GESSO EM TETO, ESP. 5MM, APLICAÇÃO MANUAL (SARRAFAEADO) </v>
      </c>
      <c r="D94" s="69" t="str">
        <f>PLANILHA!E103</f>
        <v>M²</v>
      </c>
      <c r="E94" s="83">
        <f>E93</f>
        <v>67.5</v>
      </c>
      <c r="F94" s="73" t="s">
        <v>542</v>
      </c>
      <c r="H94" s="72"/>
      <c r="I94" s="69"/>
      <c r="J94" s="65"/>
      <c r="K94" s="73"/>
    </row>
    <row r="95" spans="1:11" s="117" customFormat="1" ht="33.75" customHeight="1">
      <c r="A95" s="119" t="s">
        <v>577</v>
      </c>
      <c r="B95" s="120">
        <f>PLANILHA!C104</f>
        <v>0</v>
      </c>
      <c r="C95" s="121" t="str">
        <f>PLANILHA!D104</f>
        <v xml:space="preserve">PINTURA ESMALTE EM ESTRUTURA METÁLICA, DUAS (2) DEMÃOS , INCLUSIVE UMA (1) DEMÃO FUNDO ANTICORROSIVO NA COR BRANCA </v>
      </c>
      <c r="D95" s="122" t="s">
        <v>420</v>
      </c>
      <c r="E95" s="123">
        <v>997.43</v>
      </c>
      <c r="F95" s="124">
        <v>997.43</v>
      </c>
      <c r="H95" s="125"/>
      <c r="I95" s="122"/>
      <c r="J95" s="118"/>
      <c r="K95" s="126"/>
    </row>
    <row r="96" spans="1:11" s="74" customFormat="1">
      <c r="A96" s="71" t="str">
        <f>PLANILHA!A105</f>
        <v>1.8</v>
      </c>
      <c r="B96" s="76">
        <f>PLANILHA!C105</f>
        <v>0</v>
      </c>
      <c r="C96" s="78" t="str">
        <f>PLANILHA!D105</f>
        <v>INSTALAÇÃO ELÉTRICA</v>
      </c>
      <c r="D96" s="69" t="str">
        <f>PLANILHA!E105</f>
        <v/>
      </c>
      <c r="E96" s="83">
        <v>0</v>
      </c>
      <c r="F96" s="117"/>
      <c r="H96" s="72" t="s">
        <v>126</v>
      </c>
      <c r="I96" s="69" t="s">
        <v>0</v>
      </c>
      <c r="J96" s="65">
        <v>0</v>
      </c>
      <c r="K96" s="73"/>
    </row>
    <row r="97" spans="1:11" s="74" customFormat="1" ht="33.75">
      <c r="A97" s="71" t="str">
        <f>PLANILHA!A106</f>
        <v>1.8.1</v>
      </c>
      <c r="B97" s="76" t="str">
        <f>PLANILHA!C106</f>
        <v>ELE-LUM-026</v>
      </c>
      <c r="C97" s="78" t="str">
        <f>PLANILHA!D106</f>
        <v>LUMINÁRIA CHANFRADA PARA LÂMPADA FLUORESCENTE 2 X 32 W OU 2 X 40 W, COMPLETA</v>
      </c>
      <c r="D97" s="69" t="str">
        <f>PLANILHA!E106</f>
        <v xml:space="preserve">UN    </v>
      </c>
      <c r="E97" s="83">
        <v>70</v>
      </c>
      <c r="F97" s="73" t="s">
        <v>410</v>
      </c>
      <c r="H97" s="72" t="s">
        <v>128</v>
      </c>
      <c r="I97" s="69" t="s">
        <v>83</v>
      </c>
      <c r="J97" s="65">
        <v>70</v>
      </c>
      <c r="K97" s="73" t="s">
        <v>410</v>
      </c>
    </row>
    <row r="98" spans="1:11" s="74" customFormat="1" ht="45">
      <c r="A98" s="71" t="str">
        <f>PLANILHA!A107</f>
        <v>1.8.2</v>
      </c>
      <c r="B98" s="76" t="str">
        <f>PLANILHA!C107</f>
        <v>ELE-CAB-235</v>
      </c>
      <c r="C98" s="78" t="str">
        <f>PLANILHA!D107</f>
        <v>CABO DE COBRE FLEXÍVEL, CLASSE 5, ISOLAMENTO TIPO LSHF/ATOX, NÃO HALOGENADO, ANTICHAMA, TERMOPLÁSTICO, UNIPOLAR, SEÇÃO 2,5 MM2, 70°C, 450/750V</v>
      </c>
      <c r="D98" s="69" t="str">
        <f>PLANILHA!E107</f>
        <v>M</v>
      </c>
      <c r="E98" s="83">
        <v>2000</v>
      </c>
      <c r="F98" s="73" t="s">
        <v>411</v>
      </c>
      <c r="H98" s="72" t="s">
        <v>130</v>
      </c>
      <c r="I98" s="69" t="s">
        <v>25</v>
      </c>
      <c r="J98" s="65">
        <v>2000</v>
      </c>
      <c r="K98" s="73" t="s">
        <v>411</v>
      </c>
    </row>
    <row r="99" spans="1:11" s="74" customFormat="1" ht="45">
      <c r="A99" s="71" t="str">
        <f>PLANILHA!A108</f>
        <v>1.8.3</v>
      </c>
      <c r="B99" s="76" t="str">
        <f>PLANILHA!C108</f>
        <v>ELE-CAB-245</v>
      </c>
      <c r="C99" s="78" t="str">
        <f>PLANILHA!D108</f>
        <v>CABO DE COBRE FLEXÍVEL, CLASSE 5, ISOLAMENTO TIPO LSHF/ATOX, NÃO HALOGENADO, ANTICHAMA, TERMOPLÁSTICO, UNIPOLAR, SEÇÃO 6 MM2, 70°C, 450/750V</v>
      </c>
      <c r="D99" s="69" t="str">
        <f>PLANILHA!E108</f>
        <v>M</v>
      </c>
      <c r="E99" s="83">
        <v>2000</v>
      </c>
      <c r="F99" s="73" t="s">
        <v>411</v>
      </c>
      <c r="H99" s="72" t="s">
        <v>132</v>
      </c>
      <c r="I99" s="69" t="s">
        <v>25</v>
      </c>
      <c r="J99" s="65">
        <v>2000</v>
      </c>
      <c r="K99" s="73" t="s">
        <v>411</v>
      </c>
    </row>
    <row r="100" spans="1:11" s="74" customFormat="1" ht="33.75">
      <c r="A100" s="71" t="str">
        <f>PLANILHA!A109</f>
        <v>1.8.4</v>
      </c>
      <c r="B100" s="76" t="str">
        <f>PLANILHA!C109</f>
        <v>ELE-TOM-005</v>
      </c>
      <c r="C100" s="78" t="str">
        <f>PLANILHA!D109</f>
        <v>TOMADA SIMPLES - 2P + T - 10A COM PLACA</v>
      </c>
      <c r="D100" s="69" t="str">
        <f>PLANILHA!E109</f>
        <v>UN</v>
      </c>
      <c r="E100" s="83">
        <v>52</v>
      </c>
      <c r="F100" s="73" t="s">
        <v>412</v>
      </c>
      <c r="H100" s="72" t="s">
        <v>134</v>
      </c>
      <c r="I100" s="69" t="s">
        <v>74</v>
      </c>
      <c r="J100" s="65">
        <v>52</v>
      </c>
      <c r="K100" s="73" t="s">
        <v>412</v>
      </c>
    </row>
    <row r="101" spans="1:11" s="74" customFormat="1" ht="33.75">
      <c r="A101" s="71" t="str">
        <f>PLANILHA!A110</f>
        <v>1.8.5</v>
      </c>
      <c r="B101" s="76" t="str">
        <f>PLANILHA!C110</f>
        <v>ELE-INT-026</v>
      </c>
      <c r="C101" s="78" t="str">
        <f>PLANILHA!D110</f>
        <v xml:space="preserve">CONJUNTO 2 INTERRUPTORES SIMPLES COM PLACA </v>
      </c>
      <c r="D101" s="69" t="str">
        <f>PLANILHA!E110</f>
        <v>UN</v>
      </c>
      <c r="E101" s="83">
        <v>18</v>
      </c>
      <c r="F101" s="73" t="s">
        <v>413</v>
      </c>
      <c r="H101" s="72" t="s">
        <v>136</v>
      </c>
      <c r="I101" s="69" t="s">
        <v>74</v>
      </c>
      <c r="J101" s="65">
        <v>18</v>
      </c>
      <c r="K101" s="73" t="s">
        <v>413</v>
      </c>
    </row>
    <row r="102" spans="1:11" s="74" customFormat="1" ht="56.25">
      <c r="A102" s="71" t="str">
        <f>PLANILHA!A111</f>
        <v>1.8.6</v>
      </c>
      <c r="B102" s="76" t="str">
        <f>PLANILHA!C111</f>
        <v>ELE-QUA-006</v>
      </c>
      <c r="C102" s="78" t="str">
        <f>PLANILHA!D111</f>
        <v>QUADRO DE DISTRIBUIÇÃO PARA 12 MÓDULOS COM BARRAMENTO E CHAVE</v>
      </c>
      <c r="D102" s="69" t="str">
        <f>PLANILHA!E111</f>
        <v>UN</v>
      </c>
      <c r="E102" s="83">
        <v>2</v>
      </c>
      <c r="F102" s="73" t="s">
        <v>397</v>
      </c>
      <c r="H102" s="72" t="s">
        <v>138</v>
      </c>
      <c r="I102" s="69" t="s">
        <v>74</v>
      </c>
      <c r="J102" s="65">
        <v>2</v>
      </c>
      <c r="K102" s="73" t="s">
        <v>397</v>
      </c>
    </row>
    <row r="103" spans="1:11" s="74" customFormat="1" ht="33.75">
      <c r="A103" s="71" t="str">
        <f>PLANILHA!A112</f>
        <v>1.8.7</v>
      </c>
      <c r="B103" s="76" t="str">
        <f>PLANILHA!C112</f>
        <v>ELE-DIS-008</v>
      </c>
      <c r="C103" s="78" t="str">
        <f>PLANILHA!D112</f>
        <v>DISJUNTOR MONOPOLAR TERMOMAGNETICO 10A 30A</v>
      </c>
      <c r="D103" s="69" t="str">
        <f>PLANILHA!E112</f>
        <v>UN</v>
      </c>
      <c r="E103" s="83">
        <v>12</v>
      </c>
      <c r="F103" s="73" t="s">
        <v>414</v>
      </c>
      <c r="H103" s="72" t="s">
        <v>140</v>
      </c>
      <c r="I103" s="69" t="s">
        <v>74</v>
      </c>
      <c r="J103" s="65">
        <v>12</v>
      </c>
      <c r="K103" s="73" t="s">
        <v>414</v>
      </c>
    </row>
    <row r="104" spans="1:11" s="74" customFormat="1" ht="33.75">
      <c r="A104" s="71" t="str">
        <f>PLANILHA!A113</f>
        <v>1.8.8</v>
      </c>
      <c r="B104" s="76" t="str">
        <f>PLANILHA!C113</f>
        <v>ELE-DIS-067</v>
      </c>
      <c r="C104" s="78" t="str">
        <f>PLANILHA!D113</f>
        <v>DISJUNTOR BIPOLAR TERMOMAGNETICO 10A 50A</v>
      </c>
      <c r="D104" s="69" t="str">
        <f>PLANILHA!E113</f>
        <v>UN</v>
      </c>
      <c r="E104" s="83">
        <v>12</v>
      </c>
      <c r="F104" s="73" t="s">
        <v>414</v>
      </c>
      <c r="H104" s="72" t="s">
        <v>142</v>
      </c>
      <c r="I104" s="69" t="s">
        <v>74</v>
      </c>
      <c r="J104" s="65">
        <v>12</v>
      </c>
      <c r="K104" s="73" t="s">
        <v>414</v>
      </c>
    </row>
    <row r="105" spans="1:11" s="74" customFormat="1" ht="33.75">
      <c r="A105" s="71" t="str">
        <f>PLANILHA!A114</f>
        <v>1.8.9</v>
      </c>
      <c r="B105" s="76" t="str">
        <f>PLANILHA!C114</f>
        <v>ELE-TOM-005</v>
      </c>
      <c r="C105" s="78" t="str">
        <f>PLANILHA!D114</f>
        <v>TOMADA SIMPLES - 2P + T - 10A COM PLACA (ALTA)</v>
      </c>
      <c r="D105" s="69" t="str">
        <f>PLANILHA!E114</f>
        <v>UN</v>
      </c>
      <c r="E105" s="83">
        <v>36</v>
      </c>
      <c r="F105" s="73" t="s">
        <v>415</v>
      </c>
      <c r="H105" s="72" t="s">
        <v>144</v>
      </c>
      <c r="I105" s="69" t="s">
        <v>74</v>
      </c>
      <c r="J105" s="65">
        <v>36</v>
      </c>
      <c r="K105" s="73" t="s">
        <v>415</v>
      </c>
    </row>
    <row r="106" spans="1:11" s="74" customFormat="1" ht="22.5">
      <c r="A106" s="71" t="str">
        <f>PLANILHA!A115</f>
        <v>1.8.10</v>
      </c>
      <c r="B106" s="76" t="str">
        <f>PLANILHA!C115</f>
        <v>ELE-PAD-055</v>
      </c>
      <c r="C106" s="78" t="str">
        <f>PLANILHA!D115</f>
        <v xml:space="preserve">PADRÃO CEMIG SUBTERRÂNEO TIPO C1 DEMANDA ATE 15 KVA, BIFÁSICO </v>
      </c>
      <c r="D106" s="69" t="str">
        <f>PLANILHA!E115</f>
        <v>UN</v>
      </c>
      <c r="E106" s="83">
        <v>1</v>
      </c>
      <c r="F106" s="93" t="s">
        <v>396</v>
      </c>
      <c r="H106" s="72"/>
      <c r="I106" s="69"/>
      <c r="J106" s="65"/>
      <c r="K106" s="73"/>
    </row>
    <row r="107" spans="1:11" s="74" customFormat="1">
      <c r="A107" s="71" t="str">
        <f>PLANILHA!A116</f>
        <v>1.8.11</v>
      </c>
      <c r="B107" s="76" t="str">
        <f>PLANILHA!C116</f>
        <v xml:space="preserve">ELE-CXS-035 </v>
      </c>
      <c r="C107" s="78" t="str">
        <f>PLANILHA!D116</f>
        <v>CAIXA DE FERRO ESMALTADA 2 X 4"</v>
      </c>
      <c r="D107" s="69" t="str">
        <f>PLANILHA!E116</f>
        <v>UN</v>
      </c>
      <c r="E107" s="83">
        <f>E100+E101+E105</f>
        <v>106</v>
      </c>
      <c r="F107" s="73" t="s">
        <v>508</v>
      </c>
      <c r="H107" s="72"/>
      <c r="I107" s="69"/>
      <c r="J107" s="65"/>
      <c r="K107" s="73"/>
    </row>
    <row r="108" spans="1:11" s="74" customFormat="1" ht="22.5">
      <c r="A108" s="71" t="str">
        <f>PLANILHA!A117</f>
        <v>1.8.12</v>
      </c>
      <c r="B108" s="76" t="str">
        <f>PLANILHA!C117</f>
        <v>ELE-CXS-065</v>
      </c>
      <c r="C108" s="78" t="str">
        <f>PLANILHA!D117</f>
        <v xml:space="preserve">CAIXA DE CHAPA ESMALTADA, FUNDO MÓVEL OCTOGONAL DUPLO </v>
      </c>
      <c r="D108" s="69" t="str">
        <f>PLANILHA!E117</f>
        <v>UN</v>
      </c>
      <c r="E108" s="83">
        <v>8</v>
      </c>
      <c r="F108" s="93" t="s">
        <v>509</v>
      </c>
      <c r="H108" s="72"/>
      <c r="I108" s="69"/>
      <c r="J108" s="65"/>
      <c r="K108" s="73"/>
    </row>
    <row r="109" spans="1:11" s="74" customFormat="1" ht="33.75">
      <c r="A109" s="71" t="str">
        <f>PLANILHA!A118</f>
        <v>1.8.13</v>
      </c>
      <c r="B109" s="76" t="str">
        <f>PLANILHA!C118</f>
        <v xml:space="preserve">ELE-MAN-015 </v>
      </c>
      <c r="C109" s="78" t="str">
        <f>PLANILHA!D118</f>
        <v>ELETRODUTO FLEXÍVEL CORRUGADO, PVC, ANTI-CHAMA DN 25 MM (3/4") - APLICAÇÃO EM ALVENARIA</v>
      </c>
      <c r="D109" s="69" t="str">
        <f>PLANILHA!E118</f>
        <v>M</v>
      </c>
      <c r="E109" s="83">
        <v>2000</v>
      </c>
      <c r="F109" s="73" t="s">
        <v>411</v>
      </c>
      <c r="H109" s="72"/>
      <c r="I109" s="69"/>
      <c r="J109" s="65"/>
      <c r="K109" s="73"/>
    </row>
    <row r="110" spans="1:11" s="74" customFormat="1" ht="33.75">
      <c r="A110" s="71" t="str">
        <f>PLANILHA!A119</f>
        <v>1.8.14</v>
      </c>
      <c r="B110" s="76" t="str">
        <f>PLANILHA!C119</f>
        <v>ELE-DUT-005</v>
      </c>
      <c r="C110" s="78" t="str">
        <f>PLANILHA!D119</f>
        <v>DUTO CORRUGADO EM PEAD (POLIETILENO DE ALTA DENSIDADE), PARA PROTEÇÃO DE CABOS SUBTERRÂNEOS DN 40 MM (1.1/2")</v>
      </c>
      <c r="D110" s="69" t="str">
        <f>PLANILHA!E119</f>
        <v>M</v>
      </c>
      <c r="E110" s="83">
        <v>100</v>
      </c>
      <c r="F110" s="93" t="s">
        <v>510</v>
      </c>
      <c r="H110" s="72"/>
      <c r="I110" s="69"/>
      <c r="J110" s="65"/>
      <c r="K110" s="73"/>
    </row>
    <row r="111" spans="1:11" s="74" customFormat="1" ht="45">
      <c r="A111" s="71" t="str">
        <f>PLANILHA!A120</f>
        <v>1.8.15</v>
      </c>
      <c r="B111" s="76" t="str">
        <f>PLANILHA!C120</f>
        <v>ELE-CAB-230</v>
      </c>
      <c r="C111" s="78" t="str">
        <f>PLANILHA!D120</f>
        <v>CABO DE COBRE FLEXÍVEL, CLASSE 5, ISOLAMENTO TIPO LSHF/ATOX, NÃO HALOGENADO, ANTICHAMA, TERMOPLÁSTICO, UNIPOLAR, SEÇÃO 1,5 MM2, 70°C, 450/750V</v>
      </c>
      <c r="D111" s="69" t="str">
        <f>PLANILHA!E120</f>
        <v>M</v>
      </c>
      <c r="E111" s="83">
        <v>1000</v>
      </c>
      <c r="F111" s="73" t="s">
        <v>511</v>
      </c>
      <c r="H111" s="72"/>
      <c r="I111" s="69"/>
      <c r="J111" s="65"/>
      <c r="K111" s="73"/>
    </row>
    <row r="112" spans="1:11" s="74" customFormat="1" ht="45">
      <c r="A112" s="71" t="str">
        <f>PLANILHA!A121</f>
        <v>1.8.16</v>
      </c>
      <c r="B112" s="76" t="str">
        <f>PLANILHA!C121</f>
        <v>ELE-CAB-255</v>
      </c>
      <c r="C112" s="78" t="str">
        <f>PLANILHA!D121</f>
        <v>CABO DE COBRE FLEXÍVEL, CLASSE 5, ISOLAMENTO TIPO LSHF/ATOX, NÃO HALOGENADO, ANTICHAMA, TERMOPLÁSTICO, UNIPOLAR, SEÇÃO 16 MM2, 70°C, 450/750V</v>
      </c>
      <c r="D112" s="69" t="str">
        <f>PLANILHA!E121</f>
        <v>M</v>
      </c>
      <c r="E112" s="83">
        <v>200</v>
      </c>
      <c r="F112" s="93" t="s">
        <v>512</v>
      </c>
      <c r="H112" s="72"/>
      <c r="I112" s="69"/>
      <c r="J112" s="65"/>
      <c r="K112" s="73"/>
    </row>
    <row r="113" spans="1:11" s="74" customFormat="1" ht="45">
      <c r="A113" s="71" t="str">
        <f>PLANILHA!A122</f>
        <v>1.8.17</v>
      </c>
      <c r="B113" s="76" t="str">
        <f>PLANILHA!C122</f>
        <v>ELE-CAB-250</v>
      </c>
      <c r="C113" s="78" t="str">
        <f>PLANILHA!D122</f>
        <v>CABO DE COBRE FLEXÍVEL, CLASSE 5, ISOLAMENTO TIPO LSHF/ATOX, NÃO HALOGENADO, ANTICHAMA, TERMOPLÁSTICO, UNIPOLAR, SEÇÃO 10 MM2, 70°C, 450/750V</v>
      </c>
      <c r="D113" s="69" t="str">
        <f>PLANILHA!E122</f>
        <v>M</v>
      </c>
      <c r="E113" s="83">
        <v>100</v>
      </c>
      <c r="F113" s="93" t="s">
        <v>510</v>
      </c>
      <c r="H113" s="72"/>
      <c r="I113" s="69"/>
      <c r="J113" s="65"/>
      <c r="K113" s="73"/>
    </row>
    <row r="114" spans="1:11" s="74" customFormat="1" ht="33.75">
      <c r="A114" s="71" t="str">
        <f>PLANILHA!A123</f>
        <v>1.8.18</v>
      </c>
      <c r="B114" s="76" t="str">
        <f>PLANILHA!C123</f>
        <v>ELE-CXS-090</v>
      </c>
      <c r="C114" s="78" t="str">
        <f>PLANILHA!D123</f>
        <v>CAIXA DE PASSAGEM EM ALVENARIA E TAMPA DE CONCRETO, FUNDO DE BRITA, TIPO 1, 30 X 30 X 40 CM, INCLUSIVE ESCAVAÇÃO, REATERRO E BOTA-FORA</v>
      </c>
      <c r="D114" s="69" t="str">
        <f>PLANILHA!E123</f>
        <v>UN</v>
      </c>
      <c r="E114" s="83">
        <v>4</v>
      </c>
      <c r="F114" s="93" t="s">
        <v>513</v>
      </c>
      <c r="H114" s="72"/>
      <c r="I114" s="69"/>
      <c r="J114" s="65"/>
      <c r="K114" s="73"/>
    </row>
    <row r="115" spans="1:11" s="74" customFormat="1" ht="33.75">
      <c r="A115" s="71" t="str">
        <f>PLANILHA!A124</f>
        <v>1.8.19</v>
      </c>
      <c r="B115" s="76" t="str">
        <f>PLANILHA!C124</f>
        <v>ELE-ATE-015</v>
      </c>
      <c r="C115" s="78" t="str">
        <f>PLANILHA!D124</f>
        <v>CAIXA PRÉ MOLDADA PARA ATERRAMENTO COM TAMPA DE CONCRETO 25 X 25 X 50 CM, INCLUSIVE ESCAVAÇÃO E BOTA FORA</v>
      </c>
      <c r="D115" s="69" t="str">
        <f>PLANILHA!E124</f>
        <v>UN</v>
      </c>
      <c r="E115" s="83">
        <v>1</v>
      </c>
      <c r="F115" s="93" t="s">
        <v>396</v>
      </c>
      <c r="H115" s="72"/>
      <c r="I115" s="69"/>
      <c r="J115" s="65"/>
      <c r="K115" s="73"/>
    </row>
    <row r="116" spans="1:11" s="74" customFormat="1" ht="33.75">
      <c r="A116" s="71" t="str">
        <f>PLANILHA!A125</f>
        <v>1.8.20</v>
      </c>
      <c r="B116" s="76" t="str">
        <f>PLANILHA!C125</f>
        <v>ELE-HAS-010</v>
      </c>
      <c r="C116" s="78" t="str">
        <f>PLANILHA!D125</f>
        <v>HASTE DE AÇO COBREADA PARA ATERRAMENTO DIÂMETRO 3/4"X2400 MM,CONFORME PADRÕES TELEBRÁS</v>
      </c>
      <c r="D116" s="69" t="str">
        <f>PLANILHA!E125</f>
        <v>UN</v>
      </c>
      <c r="E116" s="83">
        <v>1</v>
      </c>
      <c r="F116" s="93" t="s">
        <v>396</v>
      </c>
      <c r="H116" s="72"/>
      <c r="I116" s="69"/>
      <c r="J116" s="65"/>
      <c r="K116" s="73"/>
    </row>
    <row r="117" spans="1:11" s="74" customFormat="1" ht="22.5">
      <c r="A117" s="71" t="str">
        <f>PLANILHA!A126</f>
        <v>1.8.21</v>
      </c>
      <c r="B117" s="76" t="str">
        <f>PLANILHA!C126</f>
        <v>INST-TEL-005</v>
      </c>
      <c r="C117" s="78" t="str">
        <f>PLANILHA!D126</f>
        <v>PONTO DE TELEFONE, INCLUINDO ELETRODUTO DE PVC RÍGIDO E CAIXA COM ESPELHO</v>
      </c>
      <c r="D117" s="69" t="str">
        <f>PLANILHA!E126</f>
        <v>UN</v>
      </c>
      <c r="E117" s="83">
        <v>2</v>
      </c>
      <c r="F117" s="93" t="s">
        <v>397</v>
      </c>
      <c r="H117" s="72"/>
      <c r="I117" s="69"/>
      <c r="J117" s="65"/>
      <c r="K117" s="73"/>
    </row>
    <row r="118" spans="1:11" s="74" customFormat="1" ht="33.75">
      <c r="A118" s="71" t="str">
        <f>PLANILHA!A127</f>
        <v>1.8.22</v>
      </c>
      <c r="B118" s="76" t="str">
        <f>PLANILHA!C127</f>
        <v>INST-STVAL-010</v>
      </c>
      <c r="C118" s="78" t="str">
        <f>PLANILHA!D127</f>
        <v>PONTO SECO PARA INSTALAÇÃO DE SOM, TV, ALARME E LÓGICA, INCLUINDO ELETRODUTO DE PVC FLEXÍVEL CORRUGADO E CAIXA COM ESPELHO</v>
      </c>
      <c r="D118" s="69" t="str">
        <f>PLANILHA!E127</f>
        <v>UN</v>
      </c>
      <c r="E118" s="83">
        <v>26</v>
      </c>
      <c r="F118" s="93" t="s">
        <v>514</v>
      </c>
      <c r="H118" s="72"/>
      <c r="I118" s="69"/>
      <c r="J118" s="65"/>
      <c r="K118" s="73"/>
    </row>
    <row r="119" spans="1:11" s="74" customFormat="1">
      <c r="A119" s="71" t="str">
        <f>PLANILHA!A128</f>
        <v>1.8.23</v>
      </c>
      <c r="B119" s="76">
        <f>PLANILHA!C128</f>
        <v>0</v>
      </c>
      <c r="C119" s="78" t="str">
        <f>PLANILHA!D128</f>
        <v>SPDA</v>
      </c>
      <c r="D119" s="69">
        <f>PLANILHA!E128</f>
        <v>0</v>
      </c>
      <c r="E119" s="83">
        <v>26</v>
      </c>
      <c r="F119" s="93"/>
      <c r="H119" s="72"/>
      <c r="I119" s="69"/>
      <c r="J119" s="65"/>
      <c r="K119" s="73"/>
    </row>
    <row r="120" spans="1:11" s="74" customFormat="1" ht="33.75">
      <c r="A120" s="71" t="str">
        <f>PLANILHA!A129</f>
        <v>1.8.23.1</v>
      </c>
      <c r="B120" s="76" t="str">
        <f>PLANILHA!C129</f>
        <v>SPDA-ATE-005</v>
      </c>
      <c r="C120" s="78" t="str">
        <f>PLANILHA!D129</f>
        <v>ATERRAMENTO COMPLETO PARA PÁRA-RAIOS , COM HASTES DE COBRE COM ALMA DE AÇO TIPO "COPPERWELD"</v>
      </c>
      <c r="D120" s="69" t="str">
        <f>PLANILHA!E129</f>
        <v>UN</v>
      </c>
      <c r="E120" s="83">
        <v>16</v>
      </c>
      <c r="F120" s="93" t="s">
        <v>454</v>
      </c>
      <c r="H120" s="72"/>
      <c r="I120" s="69"/>
      <c r="J120" s="65"/>
      <c r="K120" s="73"/>
    </row>
    <row r="121" spans="1:11" s="74" customFormat="1" ht="22.5">
      <c r="A121" s="71" t="str">
        <f>PLANILHA!A130</f>
        <v>1.8.23.2</v>
      </c>
      <c r="B121" s="76" t="str">
        <f>PLANILHA!C130</f>
        <v>SPDA-CXS-020</v>
      </c>
      <c r="C121" s="78" t="str">
        <f>PLANILHA!D130</f>
        <v xml:space="preserve">CAIXA DE INSPEÇÃO EM PVC 300X300 MM COM TAPA EM FERRO FUNDIDO </v>
      </c>
      <c r="D121" s="69" t="str">
        <f>PLANILHA!E130</f>
        <v>UN</v>
      </c>
      <c r="E121" s="83">
        <v>16</v>
      </c>
      <c r="F121" s="93" t="s">
        <v>454</v>
      </c>
      <c r="H121" s="72"/>
      <c r="I121" s="69"/>
      <c r="J121" s="65"/>
      <c r="K121" s="73"/>
    </row>
    <row r="122" spans="1:11" s="74" customFormat="1">
      <c r="A122" s="71" t="str">
        <f>PLANILHA!A131</f>
        <v>1.8.23.3</v>
      </c>
      <c r="B122" s="76" t="str">
        <f>PLANILHA!C131</f>
        <v>SPDA-BAR-010</v>
      </c>
      <c r="C122" s="78" t="str">
        <f>PLANILHA!D131</f>
        <v>BARRA CHATA DE ALUMÍNIO 7/8" X 1/8" X 3M</v>
      </c>
      <c r="D122" s="69" t="str">
        <f>PLANILHA!E131</f>
        <v>UN</v>
      </c>
      <c r="E122" s="83">
        <v>98</v>
      </c>
      <c r="F122" s="93" t="s">
        <v>570</v>
      </c>
      <c r="H122" s="72"/>
      <c r="I122" s="69"/>
      <c r="J122" s="65"/>
      <c r="K122" s="73"/>
    </row>
    <row r="123" spans="1:11" s="74" customFormat="1" ht="22.5">
      <c r="A123" s="71" t="str">
        <f>PLANILHA!A132</f>
        <v>1.8.23.4</v>
      </c>
      <c r="B123" s="76" t="str">
        <f>PLANILHA!C132</f>
        <v>SPDA-CAP-005</v>
      </c>
      <c r="C123" s="78" t="str">
        <f>PLANILHA!D132</f>
        <v xml:space="preserve">CAPTOR DE LATÃO CROMADO, COBRE CROMADO OU AÇO INOXIDÁVEL, TIPO FRANKLIN </v>
      </c>
      <c r="D123" s="69" t="str">
        <f>PLANILHA!E132</f>
        <v>UN</v>
      </c>
      <c r="E123" s="83">
        <v>16</v>
      </c>
      <c r="F123" s="93" t="s">
        <v>454</v>
      </c>
      <c r="H123" s="72"/>
      <c r="I123" s="69"/>
      <c r="J123" s="65"/>
      <c r="K123" s="73"/>
    </row>
    <row r="124" spans="1:11" s="74" customFormat="1">
      <c r="A124" s="71" t="str">
        <f>PLANILHA!A133</f>
        <v>1.9</v>
      </c>
      <c r="B124" s="76">
        <f>PLANILHA!C133</f>
        <v>0</v>
      </c>
      <c r="C124" s="78" t="str">
        <f>PLANILHA!D133</f>
        <v>LOUÇAS E METAIS</v>
      </c>
      <c r="D124" s="69" t="str">
        <f>PLANILHA!E133</f>
        <v/>
      </c>
      <c r="E124" s="83">
        <v>0</v>
      </c>
      <c r="H124" s="72" t="s">
        <v>146</v>
      </c>
      <c r="I124" s="69" t="s">
        <v>0</v>
      </c>
      <c r="J124" s="65">
        <v>0</v>
      </c>
      <c r="K124" s="73"/>
    </row>
    <row r="125" spans="1:11" s="74" customFormat="1" ht="67.5">
      <c r="A125" s="71" t="str">
        <f>PLANILHA!A134</f>
        <v>1.9.1</v>
      </c>
      <c r="B125" s="76" t="str">
        <f>PLANILHA!C134</f>
        <v>LOU-VAS-020</v>
      </c>
      <c r="C125" s="78" t="str">
        <f>PLANILHA!D134</f>
        <v>BACIA SANITÁRIA (VASO) DE LOUÇA CONVENCIONAL, COR BRANCA, INCLUSIVE ACESSÓRIOS DE FIXAÇÃO/VEDAÇÃO, VÁLVULA DE DESCARGA METÁLICA COM ACIONAMENTO DUPLO,
TUBO DE LIGAÇÃO DE LATÃO COM CANOPLA, FORNECIMENTO, INSTALAÇÃO E REJUNTAMENTO</v>
      </c>
      <c r="D125" s="69" t="str">
        <f>PLANILHA!E134</f>
        <v>UN</v>
      </c>
      <c r="E125" s="83">
        <v>7</v>
      </c>
      <c r="F125" s="73" t="s">
        <v>515</v>
      </c>
      <c r="H125" s="72" t="s">
        <v>148</v>
      </c>
      <c r="I125" s="69" t="s">
        <v>74</v>
      </c>
      <c r="J125" s="65">
        <v>9</v>
      </c>
      <c r="K125" s="73" t="s">
        <v>393</v>
      </c>
    </row>
    <row r="126" spans="1:11" s="74" customFormat="1" ht="56.25">
      <c r="A126" s="71" t="str">
        <f>PLANILHA!A135</f>
        <v>1.9.2</v>
      </c>
      <c r="B126" s="94">
        <f>PLANILHA!C135</f>
        <v>95472</v>
      </c>
      <c r="C126" s="78" t="str">
        <f>PLANILHA!D135</f>
        <v>VASO SANITARIO SIFONADO CONVENCIONAL PARA PCD SEM FURO FRONTAL COM LOUÇA BRANCA SEM ASSENTO, INCLUSO CONJUNTO DE LIGAÇÃO PARA BACIA SANITÁRIA AJUSTÁVEL - FORNECIMENTO E INSTALAÇÃO. AF_10/2016</v>
      </c>
      <c r="D126" s="69" t="str">
        <f>PLANILHA!E135</f>
        <v>UN</v>
      </c>
      <c r="E126" s="83">
        <v>2</v>
      </c>
      <c r="F126" s="73" t="s">
        <v>397</v>
      </c>
      <c r="H126" s="72"/>
      <c r="I126" s="69"/>
      <c r="J126" s="65"/>
      <c r="K126" s="73"/>
    </row>
    <row r="127" spans="1:11" s="74" customFormat="1" ht="33.75">
      <c r="A127" s="71" t="str">
        <f>PLANILHA!A136</f>
        <v>1.9.3</v>
      </c>
      <c r="B127" s="76" t="str">
        <f>PLANILHA!C136</f>
        <v xml:space="preserve">ED-9133 </v>
      </c>
      <c r="C127" s="78" t="str">
        <f>PLANILHA!D136</f>
        <v xml:space="preserve">VÁLVULA DE DESCARGA COM REGISTRO INTERNO, ACIONAMENTO DUPLO, DN 1.1/2" (50MM), INCLUSIVE ACABAMENTO DA VÁLVULA </v>
      </c>
      <c r="D127" s="69" t="str">
        <f>PLANILHA!E136</f>
        <v>UN</v>
      </c>
      <c r="E127" s="83">
        <v>2</v>
      </c>
      <c r="F127" s="73" t="s">
        <v>397</v>
      </c>
      <c r="H127" s="72"/>
      <c r="I127" s="69"/>
      <c r="J127" s="65"/>
      <c r="K127" s="73"/>
    </row>
    <row r="128" spans="1:11" s="74" customFormat="1" ht="78.75">
      <c r="A128" s="71" t="str">
        <f>PLANILHA!A137</f>
        <v>1.9.4</v>
      </c>
      <c r="B128" s="76" t="str">
        <f>PLANILHA!C137</f>
        <v>LOU-LAV-010</v>
      </c>
      <c r="C128" s="78" t="str">
        <f>PLANILHA!D137</f>
        <v>LAVATÓRIO DE LOUÇA BRANCA COM COLUNA, TAMANHO MÉDIO, INCLUSIVE ACESSÓRIOS DE FIXAÇÃO, VÁLVULA DE ESCOAMENTO DE METAL COM ACABAMENTO CROMADO, SIFÃO DE METAL TIPO COPO COM ACABAMENTO CROMADO, FORNECIMENTO, INSTALAÇÃO E REJUNTAMENTO, EXCLUSIVE TORNEIRA E ENGATE FLEXÍVEL</v>
      </c>
      <c r="D128" s="69" t="str">
        <f>PLANILHA!E137</f>
        <v>UN</v>
      </c>
      <c r="E128" s="83">
        <v>8</v>
      </c>
      <c r="F128" s="73" t="s">
        <v>416</v>
      </c>
      <c r="H128" s="72" t="s">
        <v>150</v>
      </c>
      <c r="I128" s="69" t="s">
        <v>74</v>
      </c>
      <c r="J128" s="65">
        <v>8</v>
      </c>
      <c r="K128" s="73" t="s">
        <v>416</v>
      </c>
    </row>
    <row r="129" spans="1:11" s="74" customFormat="1" ht="45">
      <c r="A129" s="71" t="str">
        <f>PLANILHA!A138</f>
        <v>1.9.5</v>
      </c>
      <c r="B129" s="76" t="str">
        <f>PLANILHA!C138</f>
        <v>MET-TOR-035</v>
      </c>
      <c r="C129" s="78" t="str">
        <f>PLANILHA!D138</f>
        <v>TORNEIRA METÁLICA PARA LAVATÓRIO, ACABAMENTO CROMADO, COM AREJADOR, APLICAÇÃO DE MESA, INCLUSIVE ENGATE FLEXÍVEL METÁLICO, FORNECIMENTO E INSTALAÇÃO</v>
      </c>
      <c r="D129" s="69" t="str">
        <f>PLANILHA!E138</f>
        <v>UN</v>
      </c>
      <c r="E129" s="83">
        <v>8</v>
      </c>
      <c r="F129" s="73" t="s">
        <v>416</v>
      </c>
      <c r="H129" s="72"/>
      <c r="I129" s="69"/>
      <c r="J129" s="65"/>
      <c r="K129" s="73"/>
    </row>
    <row r="130" spans="1:11" s="74" customFormat="1" ht="22.5">
      <c r="A130" s="71" t="str">
        <f>PLANILHA!A139</f>
        <v>1.9.6</v>
      </c>
      <c r="B130" s="76" t="str">
        <f>PLANILHA!C139</f>
        <v>LOU-MIC-011</v>
      </c>
      <c r="C130" s="78" t="str">
        <f>PLANILHA!D139</f>
        <v>MICTÓRIO SIFONADO DE LOUÇA BRANCA, INCLUSIVE ENGATE FLEXÍVEL, EXCLUSIVE VÁLVULA DE DESCARGA</v>
      </c>
      <c r="D130" s="69" t="str">
        <f>PLANILHA!E139</f>
        <v xml:space="preserve">UN    </v>
      </c>
      <c r="E130" s="83">
        <v>3</v>
      </c>
      <c r="F130" s="73" t="s">
        <v>395</v>
      </c>
      <c r="H130" s="72" t="s">
        <v>152</v>
      </c>
      <c r="I130" s="69" t="s">
        <v>83</v>
      </c>
      <c r="J130" s="65">
        <v>3</v>
      </c>
      <c r="K130" s="73" t="s">
        <v>395</v>
      </c>
    </row>
    <row r="131" spans="1:11" s="74" customFormat="1" ht="22.5">
      <c r="A131" s="71" t="str">
        <f>PLANILHA!A140</f>
        <v>1.9.7</v>
      </c>
      <c r="B131" s="76" t="str">
        <f>PLANILHA!C140</f>
        <v>MET-VAL-030</v>
      </c>
      <c r="C131" s="78" t="str">
        <f>PLANILHA!D140</f>
        <v>VÁLVULA PARA MICTÓRIO COM FECHAMENTO AUTOMÁTICO D = 1/2"</v>
      </c>
      <c r="D131" s="69" t="str">
        <f>PLANILHA!E140</f>
        <v xml:space="preserve">UN    </v>
      </c>
      <c r="E131" s="83">
        <v>3</v>
      </c>
      <c r="F131" s="73" t="s">
        <v>395</v>
      </c>
      <c r="H131" s="72"/>
      <c r="I131" s="69"/>
      <c r="J131" s="65"/>
      <c r="K131" s="73"/>
    </row>
    <row r="132" spans="1:11" s="74" customFormat="1" ht="78.75">
      <c r="A132" s="71" t="str">
        <f>PLANILHA!A141</f>
        <v>1.9.8</v>
      </c>
      <c r="B132" s="76" t="str">
        <f>PLANILHA!C141</f>
        <v>LOU-TAN-020</v>
      </c>
      <c r="C132" s="78" t="str">
        <f>PLANILHA!D141</f>
        <v>TANQUE DE LOUÇA BRANCA COM COLUNA, CAPACIDADE 22 LITROS, INCLUSIVE ACESSÓRIOS DE FIXAÇÃO, VÁLVULA DE ESCOAMENTO DE METAL COM ACABAMENTO CROMADO, SIFÃO DE METAL TIPO COPO COM ACABAMENTO CROMADO, FORNECIMENTO, INSTALAÇÃO E REJUNTAMENTO, EXCLUSIVE TORNEIRA</v>
      </c>
      <c r="D132" s="69" t="str">
        <f>PLANILHA!E141</f>
        <v>UN</v>
      </c>
      <c r="E132" s="83">
        <v>2</v>
      </c>
      <c r="F132" s="73" t="s">
        <v>397</v>
      </c>
      <c r="H132" s="72" t="s">
        <v>154</v>
      </c>
      <c r="I132" s="69" t="s">
        <v>74</v>
      </c>
      <c r="J132" s="65">
        <v>2</v>
      </c>
      <c r="K132" s="73" t="s">
        <v>397</v>
      </c>
    </row>
    <row r="133" spans="1:11" s="74" customFormat="1" ht="33.75">
      <c r="A133" s="71" t="str">
        <f>PLANILHA!A142</f>
        <v>1.9.9</v>
      </c>
      <c r="B133" s="76" t="str">
        <f>PLANILHA!C142</f>
        <v>MET-TOR-040</v>
      </c>
      <c r="C133" s="78" t="str">
        <f>PLANILHA!D142</f>
        <v>TORNEIRA METÁLICA PARA TANQUE, ACABAMENTO CROMADO, INCLUSIVE ENGATE FLEXÍVEL METÁLICO, FORNECIMENTO E INSTALAÇÃO</v>
      </c>
      <c r="D133" s="69" t="str">
        <f>PLANILHA!E142</f>
        <v>UN</v>
      </c>
      <c r="E133" s="83">
        <v>2</v>
      </c>
      <c r="F133" s="73" t="s">
        <v>397</v>
      </c>
      <c r="H133" s="72"/>
      <c r="I133" s="69"/>
      <c r="J133" s="65"/>
      <c r="K133" s="73"/>
    </row>
    <row r="134" spans="1:11" s="74" customFormat="1" ht="33.75">
      <c r="A134" s="71" t="str">
        <f>PLANILHA!A143</f>
        <v>1.9.10</v>
      </c>
      <c r="B134" s="76" t="str">
        <f>PLANILHA!C143</f>
        <v>BAN-GRA-010</v>
      </c>
      <c r="C134" s="78" t="str">
        <f>PLANILHA!D143</f>
        <v>BANCADA EM GRANITO CINZA ANDORINHA E = 3CM, APOIADA EM ALVENARIA</v>
      </c>
      <c r="D134" s="69" t="str">
        <f>PLANILHA!E143</f>
        <v>M2</v>
      </c>
      <c r="E134" s="83">
        <v>5.8</v>
      </c>
      <c r="F134" s="73" t="s">
        <v>516</v>
      </c>
      <c r="H134" s="72" t="s">
        <v>156</v>
      </c>
      <c r="I134" s="69" t="s">
        <v>157</v>
      </c>
      <c r="J134" s="65">
        <v>5.3999999999999995</v>
      </c>
      <c r="K134" s="73" t="s">
        <v>417</v>
      </c>
    </row>
    <row r="135" spans="1:11" s="74" customFormat="1" ht="78.75">
      <c r="A135" s="71" t="str">
        <f>PLANILHA!A144</f>
        <v>1.9.11</v>
      </c>
      <c r="B135" s="76" t="str">
        <f>PLANILHA!C144</f>
        <v>LOU-BOJ-010</v>
      </c>
      <c r="C135" s="78" t="str">
        <f>PLANILHA!D144</f>
        <v>CUBA EM AÇO INOXIDÁVEL DE EMBUTIR, AISI 304, APLICAÇÃO PARA PIA (560X330X115MM), NÚMERO 2, ASSENTAMENTO EM BANCADA, INCLUSIVE VÁLVULA DE ESCOAMENTO DE METAL COM ACABAMENTO CROMADO, SIFÃO DE METAL TIPO COPO COM ACABAMENTO CROMADO, FORNECIMENTO E INSTALAÇÃO</v>
      </c>
      <c r="D135" s="69" t="str">
        <f>PLANILHA!E144</f>
        <v>UN</v>
      </c>
      <c r="E135" s="83">
        <v>2</v>
      </c>
      <c r="F135" s="73" t="s">
        <v>397</v>
      </c>
      <c r="H135" s="72" t="s">
        <v>159</v>
      </c>
      <c r="I135" s="69" t="s">
        <v>74</v>
      </c>
      <c r="J135" s="65">
        <v>2</v>
      </c>
      <c r="K135" s="73" t="s">
        <v>397</v>
      </c>
    </row>
    <row r="136" spans="1:11" s="74" customFormat="1" ht="45">
      <c r="A136" s="71" t="str">
        <f>PLANILHA!A145</f>
        <v>1.9.12</v>
      </c>
      <c r="B136" s="76" t="str">
        <f>PLANILHA!C145</f>
        <v>MET-TOR-020</v>
      </c>
      <c r="C136" s="78" t="str">
        <f>PLANILHA!D145</f>
        <v>TORNEIRA METÁLICA PARA PIA, BICA MÓVEL, ACABAMENTO CROMADO, COM AREJADOR, APLICAÇÃO DE PAREDE, INCLUSIVE FORNECIMENTO E INSTALAÇÃO</v>
      </c>
      <c r="D136" s="69" t="str">
        <f>PLANILHA!E145</f>
        <v>UN</v>
      </c>
      <c r="E136" s="83">
        <v>2</v>
      </c>
      <c r="F136" s="73" t="s">
        <v>397</v>
      </c>
      <c r="H136" s="72"/>
      <c r="I136" s="69"/>
      <c r="J136" s="65"/>
      <c r="K136" s="73"/>
    </row>
    <row r="137" spans="1:11" s="74" customFormat="1" ht="22.5">
      <c r="A137" s="71" t="str">
        <f>PLANILHA!A146</f>
        <v>1.9.13</v>
      </c>
      <c r="B137" s="76" t="str">
        <f>PLANILHA!C146</f>
        <v>ACE-PAP-015</v>
      </c>
      <c r="C137" s="78" t="str">
        <f>PLANILHA!D146</f>
        <v xml:space="preserve">PAPELEIRA METÁLICA CROMADA, INCLUSIVE FIXAÇÃO </v>
      </c>
      <c r="D137" s="69" t="str">
        <f>PLANILHA!E146</f>
        <v>UN</v>
      </c>
      <c r="E137" s="83">
        <v>9</v>
      </c>
      <c r="F137" s="73" t="s">
        <v>393</v>
      </c>
      <c r="H137" s="72" t="s">
        <v>161</v>
      </c>
      <c r="I137" s="69" t="s">
        <v>74</v>
      </c>
      <c r="J137" s="65">
        <v>9</v>
      </c>
      <c r="K137" s="73" t="s">
        <v>393</v>
      </c>
    </row>
    <row r="138" spans="1:11" s="74" customFormat="1" ht="22.5">
      <c r="A138" s="71" t="str">
        <f>PLANILHA!A147</f>
        <v>1.9.14</v>
      </c>
      <c r="B138" s="76" t="str">
        <f>PLANILHA!C147</f>
        <v>ACE-PAP-020</v>
      </c>
      <c r="C138" s="78" t="str">
        <f>PLANILHA!D147</f>
        <v>DISPENSER EM PLÁSTICO PARA PAPEL TOALHA 2 OU 3 FOLHAS</v>
      </c>
      <c r="D138" s="69" t="str">
        <f>PLANILHA!E147</f>
        <v xml:space="preserve">UN    </v>
      </c>
      <c r="E138" s="83">
        <v>5</v>
      </c>
      <c r="F138" s="73" t="s">
        <v>394</v>
      </c>
      <c r="H138" s="72" t="s">
        <v>163</v>
      </c>
      <c r="I138" s="69" t="s">
        <v>83</v>
      </c>
      <c r="J138" s="65">
        <v>3</v>
      </c>
      <c r="K138" s="73" t="s">
        <v>395</v>
      </c>
    </row>
    <row r="139" spans="1:11" s="74" customFormat="1" ht="33.75">
      <c r="A139" s="71" t="str">
        <f>PLANILHA!A148</f>
        <v>1.9.15</v>
      </c>
      <c r="B139" s="76" t="str">
        <f>PLANILHA!C148</f>
        <v>ACE-SAB-025</v>
      </c>
      <c r="C139" s="78" t="str">
        <f>PLANILHA!D148</f>
        <v>SABONETEIRA PLASTICA TIPO DISPENSER PARA SABONETE LIQUIDO COM RESERVATORIO 800 ML</v>
      </c>
      <c r="D139" s="69" t="str">
        <f>PLANILHA!E148</f>
        <v>UN</v>
      </c>
      <c r="E139" s="83">
        <v>5</v>
      </c>
      <c r="F139" s="73" t="s">
        <v>394</v>
      </c>
      <c r="H139" s="72" t="s">
        <v>164</v>
      </c>
      <c r="I139" s="69" t="s">
        <v>74</v>
      </c>
      <c r="J139" s="65">
        <v>3</v>
      </c>
      <c r="K139" s="73" t="s">
        <v>395</v>
      </c>
    </row>
    <row r="140" spans="1:11" s="74" customFormat="1" ht="22.5">
      <c r="A140" s="71" t="str">
        <f>PLANILHA!A149</f>
        <v>1.9.16</v>
      </c>
      <c r="B140" s="76" t="str">
        <f>PLANILHA!C149</f>
        <v>ACE-BAR-015</v>
      </c>
      <c r="C140" s="78" t="str">
        <f>PLANILHA!D149</f>
        <v>BARRA DE APOIO EM AÇO INOX PARA P.N.E. L = 90 CM (VASO SANITÁRIO)</v>
      </c>
      <c r="D140" s="69" t="str">
        <f>PLANILHA!E149</f>
        <v xml:space="preserve">UN    </v>
      </c>
      <c r="E140" s="83">
        <v>4</v>
      </c>
      <c r="F140" s="73" t="s">
        <v>528</v>
      </c>
      <c r="H140" s="72" t="s">
        <v>166</v>
      </c>
      <c r="I140" s="69" t="s">
        <v>0</v>
      </c>
      <c r="J140" s="65">
        <v>0</v>
      </c>
      <c r="K140" s="73"/>
    </row>
    <row r="141" spans="1:11" s="74" customFormat="1" ht="33.75">
      <c r="A141" s="71" t="str">
        <f>PLANILHA!A150</f>
        <v>1.9.17</v>
      </c>
      <c r="B141" s="76" t="str">
        <f>PLANILHA!C150</f>
        <v>ACE-BAR-035</v>
      </c>
      <c r="C141" s="78" t="str">
        <f>PLANILHA!D150</f>
        <v>BARRA DE APOIO HORIZONTAL EM AÇO INOX D = 1 1/4", L = 120 CM, PARA P.N.E. (LAVATÓRIO), INCLUSIVE FIXAÇÃO</v>
      </c>
      <c r="D141" s="69" t="str">
        <f>PLANILHA!E150</f>
        <v xml:space="preserve">UN    </v>
      </c>
      <c r="E141" s="83">
        <v>2</v>
      </c>
      <c r="F141" s="73" t="s">
        <v>397</v>
      </c>
      <c r="H141" s="72" t="s">
        <v>168</v>
      </c>
      <c r="I141" s="69" t="s">
        <v>17</v>
      </c>
      <c r="J141" s="65">
        <v>880.53</v>
      </c>
      <c r="K141" s="73">
        <v>880.53</v>
      </c>
    </row>
    <row r="142" spans="1:11" s="74" customFormat="1">
      <c r="A142" s="71" t="str">
        <f>PLANILHA!A151</f>
        <v>1.9.18</v>
      </c>
      <c r="B142" s="76" t="str">
        <f>PLANILHA!C151</f>
        <v>ACE-BAR-020</v>
      </c>
      <c r="C142" s="78" t="str">
        <f>PLANILHA!D151</f>
        <v>BARRA DE APOIO P.N.E. L = 40 CM (PORTA)</v>
      </c>
      <c r="D142" s="69" t="str">
        <f>PLANILHA!E151</f>
        <v xml:space="preserve">UN    </v>
      </c>
      <c r="E142" s="83">
        <v>2</v>
      </c>
      <c r="F142" s="73" t="s">
        <v>397</v>
      </c>
    </row>
    <row r="143" spans="1:11" s="74" customFormat="1">
      <c r="A143" s="71" t="str">
        <f>PLANILHA!A152</f>
        <v>1.10</v>
      </c>
      <c r="B143" s="76">
        <f>PLANILHA!C152</f>
        <v>0</v>
      </c>
      <c r="C143" s="78" t="str">
        <f>PLANILHA!D152</f>
        <v>LIMPEZA</v>
      </c>
      <c r="D143" s="69" t="str">
        <f>PLANILHA!E152</f>
        <v/>
      </c>
      <c r="E143" s="83">
        <v>0</v>
      </c>
    </row>
    <row r="144" spans="1:11" s="74" customFormat="1">
      <c r="A144" s="71" t="str">
        <f>PLANILHA!A153</f>
        <v>1.10.1</v>
      </c>
      <c r="B144" s="76" t="str">
        <f>PLANILHA!C153</f>
        <v>LIM-GER-005</v>
      </c>
      <c r="C144" s="78" t="str">
        <f>PLANILHA!D153</f>
        <v>LIMPEZA PERMANENTE E GERAL DE OBRA</v>
      </c>
      <c r="D144" s="69" t="str">
        <f>PLANILHA!E153</f>
        <v>M2</v>
      </c>
      <c r="E144" s="83">
        <v>880.53</v>
      </c>
      <c r="F144" s="73">
        <v>880.53</v>
      </c>
    </row>
    <row r="145" spans="1:11" s="74" customFormat="1">
      <c r="A145" s="71" t="e">
        <f>PLANILHA!#REF!</f>
        <v>#REF!</v>
      </c>
      <c r="B145" s="76" t="e">
        <f>PLANILHA!#REF!</f>
        <v>#REF!</v>
      </c>
      <c r="C145" s="78" t="e">
        <f>PLANILHA!#REF!</f>
        <v>#REF!</v>
      </c>
      <c r="D145" s="69" t="e">
        <f>PLANILHA!#REF!</f>
        <v>#REF!</v>
      </c>
      <c r="E145" s="83">
        <v>8</v>
      </c>
      <c r="F145" s="73" t="s">
        <v>587</v>
      </c>
    </row>
    <row r="146" spans="1:11">
      <c r="H146" s="74"/>
      <c r="I146" s="74"/>
      <c r="J146" s="74"/>
      <c r="K146" s="74"/>
    </row>
    <row r="147" spans="1:11">
      <c r="H147" s="74"/>
      <c r="I147" s="74"/>
      <c r="J147" s="74"/>
      <c r="K147" s="74"/>
    </row>
    <row r="148" spans="1:11">
      <c r="H148" s="74"/>
      <c r="I148" s="74"/>
      <c r="J148" s="74"/>
      <c r="K148" s="74"/>
    </row>
    <row r="149" spans="1:11">
      <c r="H149" s="74"/>
      <c r="I149" s="74"/>
      <c r="J149" s="74"/>
      <c r="K149" s="74"/>
    </row>
    <row r="150" spans="1:11">
      <c r="H150" s="74"/>
      <c r="I150" s="74"/>
      <c r="J150" s="74"/>
      <c r="K150" s="74"/>
    </row>
    <row r="151" spans="1:11">
      <c r="H151" s="74"/>
      <c r="I151" s="74"/>
      <c r="J151" s="74"/>
      <c r="K151" s="74"/>
    </row>
    <row r="152" spans="1:11">
      <c r="H152" s="74"/>
      <c r="I152" s="74"/>
      <c r="J152" s="74"/>
      <c r="K152" s="74"/>
    </row>
    <row r="153" spans="1:11">
      <c r="H153" s="74"/>
      <c r="I153" s="74"/>
      <c r="J153" s="74"/>
      <c r="K153" s="74"/>
    </row>
    <row r="154" spans="1:11">
      <c r="H154" s="74"/>
      <c r="I154" s="74"/>
      <c r="J154" s="74"/>
      <c r="K154" s="74"/>
    </row>
    <row r="155" spans="1:11">
      <c r="H155" s="74"/>
      <c r="I155" s="74"/>
      <c r="J155" s="74"/>
      <c r="K155" s="74"/>
    </row>
    <row r="156" spans="1:11">
      <c r="H156" s="74"/>
      <c r="I156" s="74"/>
      <c r="J156" s="74"/>
      <c r="K156" s="74"/>
    </row>
    <row r="157" spans="1:11">
      <c r="H157" s="74"/>
      <c r="I157" s="74"/>
      <c r="J157" s="74"/>
      <c r="K157" s="74"/>
    </row>
    <row r="158" spans="1:11">
      <c r="H158" s="74"/>
      <c r="I158" s="74"/>
      <c r="J158" s="74"/>
      <c r="K158" s="74"/>
    </row>
    <row r="159" spans="1:11">
      <c r="H159" s="74"/>
      <c r="I159" s="74"/>
      <c r="J159" s="74"/>
      <c r="K159" s="74"/>
    </row>
    <row r="160" spans="1:11">
      <c r="H160" s="74"/>
      <c r="I160" s="74"/>
      <c r="J160" s="74"/>
      <c r="K160" s="74"/>
    </row>
    <row r="161" spans="8:11">
      <c r="H161" s="74"/>
      <c r="I161" s="74"/>
      <c r="J161" s="74"/>
      <c r="K161" s="74"/>
    </row>
    <row r="162" spans="8:11">
      <c r="H162" s="74"/>
      <c r="I162" s="74"/>
      <c r="J162" s="74"/>
      <c r="K162" s="74"/>
    </row>
    <row r="163" spans="8:11">
      <c r="H163" s="74"/>
      <c r="I163" s="74"/>
      <c r="J163" s="74"/>
      <c r="K163" s="74"/>
    </row>
    <row r="164" spans="8:11">
      <c r="H164" s="74"/>
      <c r="I164" s="74"/>
      <c r="J164" s="74"/>
      <c r="K164" s="74"/>
    </row>
    <row r="165" spans="8:11">
      <c r="H165" s="74"/>
      <c r="I165" s="74"/>
      <c r="J165" s="74"/>
      <c r="K165" s="74"/>
    </row>
  </sheetData>
  <mergeCells count="1">
    <mergeCell ref="A1:F1"/>
  </mergeCells>
  <pageMargins left="0.511811024" right="0.511811024" top="0.78740157499999996" bottom="0.78740157499999996" header="0.31496062000000002" footer="0.31496062000000002"/>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PLANILHA</vt:lpstr>
      <vt:lpstr>MEMÓRIA DE CÁLCULO</vt:lpstr>
      <vt:lpstr>PLANILHA!Area_de_impressao</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ÉLITON</dc:creator>
  <cp:lastModifiedBy>ÉLITON</cp:lastModifiedBy>
  <cp:lastPrinted>2019-07-24T21:03:18Z</cp:lastPrinted>
  <dcterms:created xsi:type="dcterms:W3CDTF">2019-07-01T20:30:41Z</dcterms:created>
  <dcterms:modified xsi:type="dcterms:W3CDTF">2019-09-04T18:58:32Z</dcterms:modified>
</cp:coreProperties>
</file>