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PLANILHA" sheetId="4" r:id="rId1"/>
    <sheet name="MEMÓRIA DE CÁLCULO" sheetId="2" state="hidden" r:id="rId2"/>
  </sheets>
  <definedNames>
    <definedName name="_xlnm.Print_Area" localSheetId="0">PLANILHA!$A$1:$I$146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9" i="4"/>
  <c r="I129" s="1"/>
  <c r="H138"/>
  <c r="I138" s="1"/>
  <c r="I137" s="1"/>
  <c r="H134"/>
  <c r="I134" s="1"/>
  <c r="H135"/>
  <c r="I135" s="1"/>
  <c r="H136"/>
  <c r="I136" s="1"/>
  <c r="H133"/>
  <c r="I133" s="1"/>
  <c r="I132" s="1"/>
  <c r="H127"/>
  <c r="I127" s="1"/>
  <c r="H128"/>
  <c r="I128" s="1"/>
  <c r="H130"/>
  <c r="I130" s="1"/>
  <c r="H131"/>
  <c r="I131" s="1"/>
  <c r="H126"/>
  <c r="I126" s="1"/>
  <c r="H118"/>
  <c r="I118" s="1"/>
  <c r="H119"/>
  <c r="I119" s="1"/>
  <c r="H120"/>
  <c r="I120" s="1"/>
  <c r="H121"/>
  <c r="I121" s="1"/>
  <c r="H123"/>
  <c r="I123" s="1"/>
  <c r="H124"/>
  <c r="I124" s="1"/>
  <c r="H117"/>
  <c r="I117" s="1"/>
  <c r="I115" s="1"/>
  <c r="H111"/>
  <c r="I111" s="1"/>
  <c r="H112"/>
  <c r="I112" s="1"/>
  <c r="H113"/>
  <c r="I113" s="1"/>
  <c r="H114"/>
  <c r="I114" s="1"/>
  <c r="H110"/>
  <c r="I110" s="1"/>
  <c r="H106"/>
  <c r="I106" s="1"/>
  <c r="H107"/>
  <c r="I107" s="1"/>
  <c r="H108"/>
  <c r="I108" s="1"/>
  <c r="H105"/>
  <c r="I105" s="1"/>
  <c r="H101"/>
  <c r="I101" s="1"/>
  <c r="H102"/>
  <c r="I102" s="1"/>
  <c r="H103"/>
  <c r="I103" s="1"/>
  <c r="H100"/>
  <c r="I100" s="1"/>
  <c r="H98"/>
  <c r="I98" s="1"/>
  <c r="H97"/>
  <c r="I97" s="1"/>
  <c r="H92"/>
  <c r="I92" s="1"/>
  <c r="H93"/>
  <c r="I93" s="1"/>
  <c r="H94"/>
  <c r="I94" s="1"/>
  <c r="H95"/>
  <c r="I95" s="1"/>
  <c r="H91"/>
  <c r="I91" s="1"/>
  <c r="I90" s="1"/>
  <c r="H87"/>
  <c r="I87" s="1"/>
  <c r="H88"/>
  <c r="I88" s="1"/>
  <c r="H89"/>
  <c r="I89" s="1"/>
  <c r="H86"/>
  <c r="I86" s="1"/>
  <c r="I85" s="1"/>
  <c r="H84"/>
  <c r="I84" s="1"/>
  <c r="I83" s="1"/>
  <c r="I12"/>
  <c r="G12"/>
  <c r="I99" l="1"/>
  <c r="I104"/>
  <c r="I109"/>
  <c r="I125"/>
  <c r="I96"/>
  <c r="A75" i="2"/>
  <c r="A76"/>
  <c r="A77"/>
  <c r="B75"/>
  <c r="D75"/>
  <c r="C75"/>
  <c r="I82" i="4" l="1"/>
  <c r="F11"/>
  <c r="C9" i="2" l="1"/>
  <c r="B9"/>
  <c r="H11" i="4"/>
  <c r="I11" s="1"/>
  <c r="C95" i="2"/>
  <c r="B95"/>
  <c r="D123" l="1"/>
  <c r="C123"/>
  <c r="B123"/>
  <c r="A123"/>
  <c r="D122"/>
  <c r="C122"/>
  <c r="B122"/>
  <c r="A122"/>
  <c r="D121"/>
  <c r="C121"/>
  <c r="B121"/>
  <c r="A121"/>
  <c r="D120"/>
  <c r="C120"/>
  <c r="B120"/>
  <c r="A120"/>
  <c r="D119"/>
  <c r="C119"/>
  <c r="B119"/>
  <c r="A119"/>
  <c r="D70"/>
  <c r="C70"/>
  <c r="B70"/>
  <c r="A70"/>
  <c r="D69"/>
  <c r="C69"/>
  <c r="B69"/>
  <c r="A69"/>
  <c r="D68"/>
  <c r="C68"/>
  <c r="B68"/>
  <c r="A68"/>
  <c r="D46"/>
  <c r="C46"/>
  <c r="B46"/>
  <c r="H40" i="4"/>
  <c r="I40" l="1"/>
  <c r="E93" i="2"/>
  <c r="E94"/>
  <c r="D94"/>
  <c r="C94"/>
  <c r="B94"/>
  <c r="A94"/>
  <c r="E43"/>
  <c r="D45"/>
  <c r="C45"/>
  <c r="B45"/>
  <c r="A45"/>
  <c r="H39" i="4"/>
  <c r="H38"/>
  <c r="D44" i="2"/>
  <c r="C44"/>
  <c r="B44"/>
  <c r="A44"/>
  <c r="D43"/>
  <c r="C43"/>
  <c r="B43"/>
  <c r="A43"/>
  <c r="A136"/>
  <c r="E107"/>
  <c r="D118"/>
  <c r="C118"/>
  <c r="B118"/>
  <c r="A118"/>
  <c r="D117"/>
  <c r="C117"/>
  <c r="B117"/>
  <c r="A117"/>
  <c r="D116"/>
  <c r="C116"/>
  <c r="B116"/>
  <c r="A116"/>
  <c r="D115"/>
  <c r="C115"/>
  <c r="B115"/>
  <c r="A115"/>
  <c r="D114"/>
  <c r="C114"/>
  <c r="B114"/>
  <c r="A114"/>
  <c r="D113"/>
  <c r="C113"/>
  <c r="B113"/>
  <c r="A113"/>
  <c r="D112"/>
  <c r="C112"/>
  <c r="B112"/>
  <c r="A112"/>
  <c r="D111"/>
  <c r="C111"/>
  <c r="B111"/>
  <c r="A111"/>
  <c r="D110"/>
  <c r="C110"/>
  <c r="B110"/>
  <c r="A110"/>
  <c r="D109"/>
  <c r="C109"/>
  <c r="B109"/>
  <c r="A109"/>
  <c r="D108"/>
  <c r="C108"/>
  <c r="B108"/>
  <c r="A108"/>
  <c r="D107"/>
  <c r="C107"/>
  <c r="B107"/>
  <c r="A107"/>
  <c r="D106"/>
  <c r="C106"/>
  <c r="B106"/>
  <c r="A106"/>
  <c r="H78" i="4"/>
  <c r="H77"/>
  <c r="H76"/>
  <c r="H75"/>
  <c r="H74"/>
  <c r="H73"/>
  <c r="E91" i="2"/>
  <c r="D93"/>
  <c r="C93"/>
  <c r="B93"/>
  <c r="A93"/>
  <c r="D92"/>
  <c r="C92"/>
  <c r="B92"/>
  <c r="A92"/>
  <c r="I75" i="4" l="1"/>
  <c r="I76"/>
  <c r="I77"/>
  <c r="I73"/>
  <c r="I74"/>
  <c r="I78"/>
  <c r="I38"/>
  <c r="I39"/>
  <c r="F42" i="2"/>
  <c r="F79" i="4"/>
  <c r="F63"/>
  <c r="F59"/>
  <c r="F51"/>
  <c r="F46"/>
  <c r="F41"/>
  <c r="F22"/>
  <c r="I22" s="1"/>
  <c r="F19"/>
  <c r="F17"/>
  <c r="F14"/>
  <c r="F10"/>
  <c r="D4" i="2"/>
  <c r="D145"/>
  <c r="C145"/>
  <c r="B145"/>
  <c r="A145"/>
  <c r="D144"/>
  <c r="C144"/>
  <c r="B144"/>
  <c r="A144"/>
  <c r="D143"/>
  <c r="C143"/>
  <c r="B143"/>
  <c r="A143"/>
  <c r="D142"/>
  <c r="C142"/>
  <c r="B142"/>
  <c r="A142"/>
  <c r="D141"/>
  <c r="C141"/>
  <c r="B141"/>
  <c r="A141"/>
  <c r="D140"/>
  <c r="C140"/>
  <c r="B140"/>
  <c r="A140"/>
  <c r="D139"/>
  <c r="C139"/>
  <c r="B139"/>
  <c r="A139"/>
  <c r="D138"/>
  <c r="C138"/>
  <c r="B138"/>
  <c r="A138"/>
  <c r="D137"/>
  <c r="C137"/>
  <c r="B137"/>
  <c r="A137"/>
  <c r="D136"/>
  <c r="C136"/>
  <c r="B136"/>
  <c r="D135"/>
  <c r="C135"/>
  <c r="B135"/>
  <c r="A135"/>
  <c r="D134"/>
  <c r="C134"/>
  <c r="B134"/>
  <c r="A134"/>
  <c r="D133"/>
  <c r="C133"/>
  <c r="B133"/>
  <c r="A133"/>
  <c r="D132"/>
  <c r="C132"/>
  <c r="B132"/>
  <c r="A132"/>
  <c r="D131"/>
  <c r="C131"/>
  <c r="B131"/>
  <c r="A131"/>
  <c r="D130"/>
  <c r="C130"/>
  <c r="B130"/>
  <c r="A130"/>
  <c r="D129"/>
  <c r="C129"/>
  <c r="B129"/>
  <c r="A129"/>
  <c r="D128"/>
  <c r="C128"/>
  <c r="B128"/>
  <c r="A128"/>
  <c r="D127"/>
  <c r="C127"/>
  <c r="B127"/>
  <c r="A127"/>
  <c r="D126"/>
  <c r="C126"/>
  <c r="B126"/>
  <c r="A126"/>
  <c r="D125"/>
  <c r="C125"/>
  <c r="B125"/>
  <c r="A125"/>
  <c r="D124"/>
  <c r="C124"/>
  <c r="B124"/>
  <c r="A124"/>
  <c r="D105"/>
  <c r="C105"/>
  <c r="B105"/>
  <c r="A105"/>
  <c r="D104"/>
  <c r="C104"/>
  <c r="B104"/>
  <c r="A104"/>
  <c r="D103"/>
  <c r="C103"/>
  <c r="B103"/>
  <c r="A103"/>
  <c r="D102"/>
  <c r="C102"/>
  <c r="B102"/>
  <c r="A102"/>
  <c r="D101"/>
  <c r="C101"/>
  <c r="B101"/>
  <c r="A101"/>
  <c r="D100"/>
  <c r="C100"/>
  <c r="B100"/>
  <c r="A100"/>
  <c r="D99"/>
  <c r="C99"/>
  <c r="B99"/>
  <c r="A99"/>
  <c r="D98"/>
  <c r="C98"/>
  <c r="B98"/>
  <c r="A98"/>
  <c r="D97"/>
  <c r="C97"/>
  <c r="B97"/>
  <c r="A97"/>
  <c r="D96"/>
  <c r="C96"/>
  <c r="B96"/>
  <c r="A96"/>
  <c r="D91"/>
  <c r="C91"/>
  <c r="B91"/>
  <c r="A91"/>
  <c r="D90"/>
  <c r="C90"/>
  <c r="B90"/>
  <c r="A90"/>
  <c r="D89"/>
  <c r="C89"/>
  <c r="B89"/>
  <c r="A89"/>
  <c r="D88"/>
  <c r="C88"/>
  <c r="B88"/>
  <c r="A88"/>
  <c r="D87"/>
  <c r="C87"/>
  <c r="B87"/>
  <c r="A87"/>
  <c r="D86"/>
  <c r="C86"/>
  <c r="B86"/>
  <c r="A86"/>
  <c r="D85"/>
  <c r="C85"/>
  <c r="B85"/>
  <c r="A85"/>
  <c r="D84"/>
  <c r="C84"/>
  <c r="B84"/>
  <c r="A84"/>
  <c r="D83"/>
  <c r="C83"/>
  <c r="B83"/>
  <c r="A83"/>
  <c r="D82"/>
  <c r="C82"/>
  <c r="B82"/>
  <c r="A82"/>
  <c r="D81"/>
  <c r="C81"/>
  <c r="B81"/>
  <c r="A81"/>
  <c r="D80"/>
  <c r="C80"/>
  <c r="B80"/>
  <c r="A80"/>
  <c r="D79"/>
  <c r="C79"/>
  <c r="B79"/>
  <c r="A79"/>
  <c r="D78"/>
  <c r="C78"/>
  <c r="B78"/>
  <c r="A78"/>
  <c r="D77"/>
  <c r="C77"/>
  <c r="B77"/>
  <c r="D76"/>
  <c r="C76"/>
  <c r="B76"/>
  <c r="D74"/>
  <c r="C74"/>
  <c r="B74"/>
  <c r="A74"/>
  <c r="D73"/>
  <c r="C73"/>
  <c r="B73"/>
  <c r="A73"/>
  <c r="D72"/>
  <c r="C72"/>
  <c r="B72"/>
  <c r="A72"/>
  <c r="D71"/>
  <c r="C71"/>
  <c r="B71"/>
  <c r="A71"/>
  <c r="D67"/>
  <c r="C67"/>
  <c r="B67"/>
  <c r="A67"/>
  <c r="D66"/>
  <c r="C66"/>
  <c r="B66"/>
  <c r="A66"/>
  <c r="D65"/>
  <c r="C65"/>
  <c r="B65"/>
  <c r="A65"/>
  <c r="D64"/>
  <c r="C64"/>
  <c r="B64"/>
  <c r="A64"/>
  <c r="D63"/>
  <c r="C63"/>
  <c r="B63"/>
  <c r="A63"/>
  <c r="D62"/>
  <c r="C62"/>
  <c r="B62"/>
  <c r="A62"/>
  <c r="D61"/>
  <c r="C61"/>
  <c r="B61"/>
  <c r="A61"/>
  <c r="D60"/>
  <c r="C60"/>
  <c r="B60"/>
  <c r="A60"/>
  <c r="D59"/>
  <c r="C59"/>
  <c r="B59"/>
  <c r="A59"/>
  <c r="D58"/>
  <c r="C58"/>
  <c r="B58"/>
  <c r="A58"/>
  <c r="D57"/>
  <c r="C57"/>
  <c r="B57"/>
  <c r="A57"/>
  <c r="D56"/>
  <c r="C56"/>
  <c r="B56"/>
  <c r="A56"/>
  <c r="D55"/>
  <c r="C55"/>
  <c r="B55"/>
  <c r="A55"/>
  <c r="D54"/>
  <c r="C54"/>
  <c r="B54"/>
  <c r="A54"/>
  <c r="D53"/>
  <c r="C53"/>
  <c r="B53"/>
  <c r="A53"/>
  <c r="D52"/>
  <c r="C52"/>
  <c r="B52"/>
  <c r="A52"/>
  <c r="D51"/>
  <c r="C51"/>
  <c r="B51"/>
  <c r="A51"/>
  <c r="D50"/>
  <c r="C50"/>
  <c r="B50"/>
  <c r="A50"/>
  <c r="D49"/>
  <c r="C49"/>
  <c r="B49"/>
  <c r="A49"/>
  <c r="D48"/>
  <c r="C48"/>
  <c r="B48"/>
  <c r="A48"/>
  <c r="D47"/>
  <c r="C47"/>
  <c r="B47"/>
  <c r="A47"/>
  <c r="D42"/>
  <c r="C42"/>
  <c r="B42"/>
  <c r="A42"/>
  <c r="D41"/>
  <c r="C41"/>
  <c r="B41"/>
  <c r="A41"/>
  <c r="D40"/>
  <c r="C40"/>
  <c r="B40"/>
  <c r="A40"/>
  <c r="D39"/>
  <c r="C39"/>
  <c r="B39"/>
  <c r="A39"/>
  <c r="D38"/>
  <c r="C38"/>
  <c r="B38"/>
  <c r="A38"/>
  <c r="D37"/>
  <c r="C37"/>
  <c r="B37"/>
  <c r="A37"/>
  <c r="D36"/>
  <c r="C36"/>
  <c r="B36"/>
  <c r="A36"/>
  <c r="D35"/>
  <c r="C35"/>
  <c r="B35"/>
  <c r="A35"/>
  <c r="D34"/>
  <c r="C34"/>
  <c r="B34"/>
  <c r="A34"/>
  <c r="D33"/>
  <c r="C33"/>
  <c r="B33"/>
  <c r="A33"/>
  <c r="D32"/>
  <c r="C32"/>
  <c r="B32"/>
  <c r="A32"/>
  <c r="D31"/>
  <c r="C31"/>
  <c r="B31"/>
  <c r="A31"/>
  <c r="D30"/>
  <c r="C30"/>
  <c r="B30"/>
  <c r="A30"/>
  <c r="D29"/>
  <c r="C29"/>
  <c r="B29"/>
  <c r="A29"/>
  <c r="D28"/>
  <c r="C28"/>
  <c r="B28"/>
  <c r="A28"/>
  <c r="D27"/>
  <c r="C27"/>
  <c r="B27"/>
  <c r="A27"/>
  <c r="D26"/>
  <c r="C26"/>
  <c r="B26"/>
  <c r="A26"/>
  <c r="D25"/>
  <c r="C25"/>
  <c r="B25"/>
  <c r="A25"/>
  <c r="D24"/>
  <c r="C24"/>
  <c r="B24"/>
  <c r="A24"/>
  <c r="D23"/>
  <c r="C23"/>
  <c r="B23"/>
  <c r="A23"/>
  <c r="D22"/>
  <c r="C22"/>
  <c r="B22"/>
  <c r="A22"/>
  <c r="D21"/>
  <c r="C21"/>
  <c r="B21"/>
  <c r="A21"/>
  <c r="D20"/>
  <c r="C20"/>
  <c r="B20"/>
  <c r="A20"/>
  <c r="D19"/>
  <c r="C19"/>
  <c r="B19"/>
  <c r="A19"/>
  <c r="D18"/>
  <c r="C18"/>
  <c r="B18"/>
  <c r="A18"/>
  <c r="D17"/>
  <c r="C17"/>
  <c r="B17"/>
  <c r="A17"/>
  <c r="D16"/>
  <c r="C16"/>
  <c r="B16"/>
  <c r="A16"/>
  <c r="D15"/>
  <c r="C15"/>
  <c r="B15"/>
  <c r="A15"/>
  <c r="D14"/>
  <c r="C14"/>
  <c r="B14"/>
  <c r="A14"/>
  <c r="D13"/>
  <c r="C13"/>
  <c r="B13"/>
  <c r="A13"/>
  <c r="D12"/>
  <c r="C12"/>
  <c r="B12"/>
  <c r="A12"/>
  <c r="D11"/>
  <c r="C11"/>
  <c r="B11"/>
  <c r="A11"/>
  <c r="D10"/>
  <c r="C10"/>
  <c r="B10"/>
  <c r="A10"/>
  <c r="D8"/>
  <c r="C8"/>
  <c r="B8"/>
  <c r="A8"/>
  <c r="D7"/>
  <c r="C7"/>
  <c r="B7"/>
  <c r="A7"/>
  <c r="D6"/>
  <c r="C6"/>
  <c r="B6"/>
  <c r="A6"/>
  <c r="D5"/>
  <c r="C5"/>
  <c r="B5"/>
  <c r="A5"/>
  <c r="B4"/>
  <c r="C4"/>
  <c r="A4"/>
  <c r="H56" i="4" l="1"/>
  <c r="I56" s="1"/>
  <c r="H26" l="1"/>
  <c r="I26" s="1"/>
  <c r="H25"/>
  <c r="I25" s="1"/>
  <c r="H24"/>
  <c r="I24" s="1"/>
  <c r="H23"/>
  <c r="I23" s="1"/>
  <c r="H19"/>
  <c r="I19" s="1"/>
  <c r="H16"/>
  <c r="I16" s="1"/>
  <c r="H15"/>
  <c r="I15" s="1"/>
  <c r="H13"/>
  <c r="I13" s="1"/>
  <c r="H80"/>
  <c r="H79"/>
  <c r="H72"/>
  <c r="I72" s="1"/>
  <c r="H71"/>
  <c r="I71" s="1"/>
  <c r="H70"/>
  <c r="I70" s="1"/>
  <c r="H69"/>
  <c r="I69" s="1"/>
  <c r="H68"/>
  <c r="I68" s="1"/>
  <c r="H67"/>
  <c r="I67" s="1"/>
  <c r="H66"/>
  <c r="I66" s="1"/>
  <c r="H65"/>
  <c r="I65" s="1"/>
  <c r="H64"/>
  <c r="I64" s="1"/>
  <c r="H63"/>
  <c r="H62"/>
  <c r="I62" s="1"/>
  <c r="H61"/>
  <c r="I61" s="1"/>
  <c r="H60"/>
  <c r="I60" s="1"/>
  <c r="H59"/>
  <c r="H58"/>
  <c r="I58" s="1"/>
  <c r="H57"/>
  <c r="I57" s="1"/>
  <c r="H55"/>
  <c r="I55" s="1"/>
  <c r="H54"/>
  <c r="I54" s="1"/>
  <c r="H53"/>
  <c r="I53" s="1"/>
  <c r="H52"/>
  <c r="I52" s="1"/>
  <c r="H51"/>
  <c r="H50"/>
  <c r="I50" s="1"/>
  <c r="H49"/>
  <c r="I49" s="1"/>
  <c r="H48"/>
  <c r="I48" s="1"/>
  <c r="H47"/>
  <c r="I47" s="1"/>
  <c r="H46"/>
  <c r="H45"/>
  <c r="I45" s="1"/>
  <c r="H44"/>
  <c r="I44" s="1"/>
  <c r="H43"/>
  <c r="I43" s="1"/>
  <c r="H42"/>
  <c r="I42" s="1"/>
  <c r="H41"/>
  <c r="H37"/>
  <c r="I37" s="1"/>
  <c r="H36"/>
  <c r="I36" s="1"/>
  <c r="H35"/>
  <c r="I35" s="1"/>
  <c r="H34"/>
  <c r="I34" s="1"/>
  <c r="H33"/>
  <c r="I33" s="1"/>
  <c r="H32"/>
  <c r="I32" s="1"/>
  <c r="H31"/>
  <c r="I31" s="1"/>
  <c r="H30"/>
  <c r="I30" s="1"/>
  <c r="H29"/>
  <c r="I29" s="1"/>
  <c r="H28"/>
  <c r="I28" s="1"/>
  <c r="H27"/>
  <c r="I27" s="1"/>
  <c r="H21"/>
  <c r="I21" s="1"/>
  <c r="H20"/>
  <c r="I20" s="1"/>
  <c r="H18"/>
  <c r="I18" s="1"/>
  <c r="H17"/>
  <c r="H10"/>
  <c r="I10" s="1"/>
  <c r="I51" l="1"/>
  <c r="I17"/>
  <c r="I59"/>
  <c r="I63"/>
  <c r="I80"/>
  <c r="I79" s="1"/>
  <c r="I46"/>
  <c r="I41"/>
  <c r="I9"/>
  <c r="I8" l="1"/>
  <c r="I140" s="1"/>
</calcChain>
</file>

<file path=xl/sharedStrings.xml><?xml version="1.0" encoding="utf-8"?>
<sst xmlns="http://schemas.openxmlformats.org/spreadsheetml/2006/main" count="927" uniqueCount="492">
  <si>
    <t/>
  </si>
  <si>
    <t>ITEM</t>
  </si>
  <si>
    <t>FONTE</t>
  </si>
  <si>
    <t>CÓDIGO</t>
  </si>
  <si>
    <t>DESCRIÇÃO</t>
  </si>
  <si>
    <t>UNID</t>
  </si>
  <si>
    <t>QUANT</t>
  </si>
  <si>
    <t>CUSTO UNITÁRIO (R$)</t>
  </si>
  <si>
    <t>UNITÁRIO COM BDI (R$)</t>
  </si>
  <si>
    <t>VALOR TOTAL COM BDI (R$)</t>
  </si>
  <si>
    <t>CONSTRUÇÃO DE ESCOLA MUNICIPAL</t>
  </si>
  <si>
    <t>1.1</t>
  </si>
  <si>
    <t>SERVIÇOS PRELIMINARES</t>
  </si>
  <si>
    <t>PLACA DE OBRA EM CHAPA DE ACO GALVANIZADO</t>
  </si>
  <si>
    <t>M2</t>
  </si>
  <si>
    <t>1.2</t>
  </si>
  <si>
    <t>FUNDAÇÃO E SUPERESTRUTURA</t>
  </si>
  <si>
    <t>ESCAVAÇÃO MANUAL DE VALA COM PROFUNDIDADE MENOR OU IGUAL A 1,30 M. AF_03/2016</t>
  </si>
  <si>
    <t>M3</t>
  </si>
  <si>
    <t>ESTACA PRÉ-MOLDADA DE CONCRETO, SEÇÃO QUADRADA, CAPACIDADE DE 25 TONELADAS, COMPRIMENTO TOTAL CRAVADO ACIMA DE 5M ATÉ 12M, BATE-ESTACAS POR GRAVIDADE SOBRE ROLOS (EXCLUSIVE MOBILIZAÇÃO E DESMOBILIZAÇÃO). AF_03/2016</t>
  </si>
  <si>
    <t>M</t>
  </si>
  <si>
    <t>FABRICAÇÃO, MONTAGEM E DESMONTAGEM DE FÔRMA PARA VIGA BALDRAME, EM MADEIRA SERRADA, E=25 MM, 4 UTILIZAÇÕES. AF_06/2017</t>
  </si>
  <si>
    <t>PISO EM CONCRETO 20MPA PREPARO MECANICO, ESPESSURA 7 CM, COM ARMACAO EM TELA SOLDADA</t>
  </si>
  <si>
    <t>ARMAÇÃO DE PILAR OU VIGA DE UMA ESTRUTURA CONVENCIONAL DE CONCRETO ARMADO EM UMA EDIFICAÇÃO TÉRREA OU SOBRADO UTILIZANDO AÇO CA-50 DE 10,0 MM - MONTAGEM. AF_12/2015</t>
  </si>
  <si>
    <t>KG</t>
  </si>
  <si>
    <t>ATERRO MANUAL DE VALAS COM SOLO ARGILO-ARENOSO E COMPACTAÇÃO MECANIZADA. AF_05/2016</t>
  </si>
  <si>
    <t>CONCRETO FCK = 25MPA, TRAÇO 1:2,3:2,7 (CIMENTO/ AREIA MÉDIA/ BRITA 1)  - PREPARO MECÂNICO COM BETONEIRA 400 L. AF_07/2016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</si>
  <si>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</si>
  <si>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</si>
  <si>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</si>
  <si>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</si>
  <si>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MOBILIZAÇÃO E DESMOBILIZAÇÃO DE EQUIPAMENTO PARA ESTACA PRÉ-MOLDADA DE CONCRETO ARMADO, CRAVADA.</t>
  </si>
  <si>
    <t>UNIDADE</t>
  </si>
  <si>
    <t>ALVENARIA DE VEDAÇÃO DE BLOCOS VAZADOS DE CONCRETO DE 19X19X39CM (ESPESSURA 19CM) DE PAREDES COM ÁREA LÍQUIDA MAIOR OU IGUAL A 6M² COM VÃOS E ARGAMASSA DE ASSENTAMENTO COM PREPARO EM BETONEIRA. AF_06/2014</t>
  </si>
  <si>
    <t>REBOCO COM ARGAMASSA, TRAÇO 1:2:9 (CIMENTO, CAL E AREIA), COM ADITIVO IMPERMEABILIZANTE, ESP.20MM, APLICAÇÃO MANUAL, PREPARO MECÂNICO</t>
  </si>
  <si>
    <t>IMPERMEABILIZAÇÃO DE PAREDES COM ARGAMASSA DE CIMENTO E AREIA, COM ADITIVO IMPERMEABILIZANTE, E = 2CM. AF_06/2018</t>
  </si>
  <si>
    <t>1.3</t>
  </si>
  <si>
    <t>COBERTURA</t>
  </si>
  <si>
    <t>ESTRUTURA DE AÇO PARA COBERTURA EM ARCO, ESPAÇAMENTO ENTRE ARCOS 4 M, VÃO 15 M</t>
  </si>
  <si>
    <t>COBERTURA EM TELHA METÁLICA GALVANIZADA TRAPEZOIDAL, TIPO DUPLA TERMOACÚSTICA COM DUAS FACES TRAPEZOIDAIS, ESP.0,43MM, PREENCHIMENTO EM POLIESTIRENO EXPANDIDO/ISOPOR COM ESP.30MM, ACABAMENTO NATURAL, INCLUSIVE ACESSÓRIOS PARA FIXAÇÃO, FORNECIMENTO E INSTALAÇÃO</t>
  </si>
  <si>
    <t>CALHA EM CHAPA DE AÇO GALVANIZADO NÚMERO 24, DESENVOLVIMENTO DE 50 CM, INCLUSO TRANSPORTE VERTICAL. AF_06/2016</t>
  </si>
  <si>
    <t>TUBO PVC, SÉRIE R, ÁGUA PLUVIAL, DN 100 MM, FORNECIDO E INSTALADO EM CONDUTORES VERTICAIS DE ÁGUAS PLUVIAIS. AF_12/2014</t>
  </si>
  <si>
    <t>1.4</t>
  </si>
  <si>
    <t>INSTALAÇÃO HIDRO-SANITÁRIA</t>
  </si>
  <si>
    <t>PONTO DE ESGOTO, INCLUINDO TUBO DE PVC RÍGIDO SOLDÁVEL DE 40 MM E CONEXÕES (LAVATÓRIOS, MICTÓRIOS, RALOS SIFONADOS, ETC.)</t>
  </si>
  <si>
    <t>UN.</t>
  </si>
  <si>
    <t>PONTO DE ESGOTO, INCLUINDO TUBO DE PVC RÍGIDO SOLDÁVEL DE 100 MM E CONEXÕES (VASO SANITÁRIO)</t>
  </si>
  <si>
    <t>CAIXA SIFONADA, PVC, DN 100 X 100 X 50 MM, FORNECIDA E INSTALADA EM RAMAIS DE ENCAMINHAMENTO DE ÁGUA PLUVIAL. AF_12/2014</t>
  </si>
  <si>
    <t>UN</t>
  </si>
  <si>
    <t>PONTO DE CONSUMO TERMINAL DE ÁGUA FRIA (SUBRAMAL) COM TUBULAÇÃO DE PVC, DN 25 MM, INSTALADO EM RAMAL DE ÁGUA, INCLUSOS RASGO E CHUMBAMENTO EM ALVENARIA. AF_12/2014</t>
  </si>
  <si>
    <t>CAIXA D´ÁGUA EM POLIETILENO, 1000 LITROS, COM ACESSÓRIOS</t>
  </si>
  <si>
    <t>TORNEIRA DE BOIA, ROSCÁVEL, 3/4 , FORNECIDA E INSTALADA EM RESERVAÇÃO DE ÁGUA. AF_06/2016</t>
  </si>
  <si>
    <t>BARRA DE APOIO RETA, EM ACO INOX POLIDO, COMPRIMENTO 80CM, DIAMETRO MINIMO 3 CM</t>
  </si>
  <si>
    <t xml:space="preserve">UN    </t>
  </si>
  <si>
    <t>BARRA DE APOIO RETA, EM ACO INOX POLIDO, COMPRIMENTO 90 CM, DIAMETRO MINIMO 3 CM</t>
  </si>
  <si>
    <t>1.5</t>
  </si>
  <si>
    <t>PISOS E AZULEJOS</t>
  </si>
  <si>
    <t>REVESTIMENTO CERÂMICO PARA PAREDES INTERNAS COM PLACAS TIPO ESMALTADA EXTRA DE DIMENSÕES 20X20 CM APLICADAS EM AMBIENTES DE ÁREA MAIOR QUE 5 M² A MEIA ALTURA DAS PAREDES. AF_06/2014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</si>
  <si>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</si>
  <si>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REVESTIMENTO CERÂMICO PARA PISO COM PLACAS TIPO ESMALTADA EXTRA DE DIMENSÕES 45X45 CM APLICADA EM AMBIENTES DE ÁREA ENTRE 5 M2 E 10 M2. AF_06/2014</t>
  </si>
  <si>
    <t>RODAPÉ CERÂMICO DE 7CM DE ALTURA COM PLACAS TIPO ESMALTADA EXTRA DE DIMENSÕES 45X45CM. AF_06/2014</t>
  </si>
  <si>
    <t>EXECUÇÃO DE PASSEIO (CALÇADA) OU PISO DE CONCRETO COM CONCRETO MOLDADO IN LOCO, FEITO EM OBRA, ACABAMENTO CONVENCIONAL, NÃO ARMADO. AF_07/2016</t>
  </si>
  <si>
    <t>1.6</t>
  </si>
  <si>
    <t>ESQUADRIAS</t>
  </si>
  <si>
    <t>ADUELA / MARCO / BATENTE PARA PORTA DE 90X210CM, PADRÃO POPULAR - FORNECIMENTO E MONTAGEM. AF_08/2015</t>
  </si>
  <si>
    <t>PORTA DE MADEIRA PARA PINTURA, SEMI-OCA (LEVE OU MÉDIA), 90X210CM, ESPESSURA DE 3,5CM, INCLUSO DOBRADIÇAS - FORNECIMENTO E INSTALAÇÃO. AF_08/2015</t>
  </si>
  <si>
    <t>VIDRO TEMPERADO INCOLOR, ESPESSURA 8MM, FORNECIMENTO E INSTALACAO, INCLUSIVE MASSA PARA VEDACAO</t>
  </si>
  <si>
    <t>FECHADURA DE EMBUTIR COM CILINDRO, EXTERNA, COMPLETA, ACABAMENTO PADRÃO POPULAR, INCLUSO EXECUÇÃO DE FURO - FORNECIMENTO E INSTALAÇÃO. AF_08/2015</t>
  </si>
  <si>
    <t>QUADRO PARA GIZ E CARTAZES, 310 X 131 CM  - MOLDURA EM MADEIRA</t>
  </si>
  <si>
    <t>U</t>
  </si>
  <si>
    <t>SOLEIRA/ PEITORIL EM MARMORE, POLIDO, BRANCO COMUM, L= *15* CM, E=  *2* CM,  CORTE RETO</t>
  </si>
  <si>
    <t xml:space="preserve">M     </t>
  </si>
  <si>
    <t>ADUELA / MARCO / BATENTE PARA PORTA DE 80X210CM, PADRÃO POPULAR - FORNECIMENTO E MONTAGEM. AF_08/2015</t>
  </si>
  <si>
    <t>PORTA EM ALUMÍNIO DE ABRIR TIPO VENEZIANA COM GUARNIÇÃO, FIXAÇÃO COM PARAFUSOS - FORNECIMENTO E INSTALAÇÃO. AF_08/2015</t>
  </si>
  <si>
    <t>1.7</t>
  </si>
  <si>
    <t>PINTURA</t>
  </si>
  <si>
    <t>PINTURA ESMALTE ACETINADO EM MADEIRA, DUAS DEMAOS</t>
  </si>
  <si>
    <t>APLICAÇÃO MANUAL DE PINTURA COM TINTA LÁTEX PVA EM PAREDES, DUAS DEMÃOS. AF_06/2014</t>
  </si>
  <si>
    <t>APLICAÇÃO MANUAL DE PINTURA COM TINTA LÁTEX ACRÍLICA EM PAREDES, DUAS DEMÃOS. AF_06/2014</t>
  </si>
  <si>
    <t>INSTALAÇÃO ELÉTRICA</t>
  </si>
  <si>
    <t>LUMINARIA DE SOBREPOR EM CHAPA DE ACO PARA 2 LAMPADAS FLUORESCENTES DE *36* W, ALETADA, COMPLETA (LAMPADAS E REATOR INCLUSOS)</t>
  </si>
  <si>
    <t>CABO DE COBRE FLEXÍVEL ISOLADO, 2,5 MM², ANTI-CHAMA 450/750 V, PARA CIRCUITOS TERMINAIS - FORNECIMENTO E INSTALAÇÃO. AF_12/2015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</si>
  <si>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</si>
  <si>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</si>
  <si>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INTERRUPTOR SIMPLES (2 MÓDULOS), 10A/250V, INCLUINDO SUPORTE E PLACA - FORNECIMENTO E INSTALAÇÃO. AF_12/2015</t>
  </si>
  <si>
    <t>QUADRO DE DISTRIBUICAO DE ENERGIA EM CHAPA DE ACO GALVANIZADO, PARA 12 DISJUNTORES TERMOMAGNETICOS MONOPOLARES, COM BARRAMENTO TRIFASICO E NEUTRO - FORNECIMENTO E INSTALACAO</t>
  </si>
  <si>
    <t>DISJUNTOR TERMOMAGNETICO MONOPOLAR PADRAO NEMA (AMERICANO) 10 A 30A 240V, FORNECIMENTO E INSTALACAO</t>
  </si>
  <si>
    <t>DISJUNTOR TERMOMAGNETICO BIPOLAR PADRAO NEMA (AMERICANO) 10 A 50A 240V, FORNECIMENTO E INSTALACAO</t>
  </si>
  <si>
    <t>TOMADA ALTA DE EMBUTIR (1 MÓDULO), 2P+T 10 A, INCLUINDO SUPORTE E PLACA - FORNECIMENTO E INSTALAÇÃO. AF_12/2015</t>
  </si>
  <si>
    <t>LOUÇAS E METAIS</t>
  </si>
  <si>
    <t>VASO SANITÁRIO SIFONADO COM CAIXA ACOPLADA LOUÇA BRANCA, INCLUSO ENGATE FLEXÍVEL EM PLÁSTICO BRANCO, 1/2  X 40CM - FORNECIMENTO E INSTALAÇÃO. AF_12/2013</t>
  </si>
  <si>
    <t>LAVATÓRIO LOUÇA BRANCA COM COLUNA, *44 X 35,5* CM, PADRÃO POPULAR, INCLUSO SIFÃO FLEXÍVEL EM PVC, VÁLVULA E ENGATE FLEXÍVEL 30CM EM PLÁSTICO E COM TORNEIRA CROMADA PADRÃO POPULAR - FORNECIMENTO E INSTALAÇÃO. AF_12/2013</t>
  </si>
  <si>
    <t>MICTORIO SIFONADO LOUCA BRANCA SEM COMPLEMENTOS</t>
  </si>
  <si>
    <t>TANQUE DE LOUÇA BRANCA SUSPENSO, 18L OU EQUIVALENTE, INCLUSO SIFÃO TIPO GARRAFA EM PVC, VÁLVULA PLÁSTICA E TORNEIRA DE METAL CROMADO PADRÃO POPULAR - FORNECIMENTO E INSTALAÇÃO. AF_12/2013</t>
  </si>
  <si>
    <t>GRANITO PARA BANCADA, POLIDO, TIPO ANDORINHA/ QUARTZ/ CASTELO/ CORUMBA OU OUTROS EQUIVALENTES DA REGIAO, E=  *2,5* CM</t>
  </si>
  <si>
    <t xml:space="preserve">M2    </t>
  </si>
  <si>
    <t>CUBA DE EMBUTIR DE AÇO INOXIDÁVEL MÉDIA, INCLUSO VÁLVULA TIPO AMERICANA EM METAL CROMADO E SIFÃO FLEXÍVEL EM PVC - FORNECIMENTO E INSTALAÇÃO. AF_12/2013</t>
  </si>
  <si>
    <t>PAPELEIRA DE PAREDE EM METAL CROMADO SEM TAMPA, INCLUSO FIXAÇÃO. AF_10/2016</t>
  </si>
  <si>
    <t>PAPELEIRA PLASTICA TIPO DISPENSER PARA PAPEL HIGIENICO ROLAO</t>
  </si>
  <si>
    <t>SABONETEIRA PLASTICA TIPO DISPENSER PARA SABONETE LIQUIDO COM RESERVATORIO 800 A 1500 ML, INCLUSO FIXAÇÃO. AF_10/2016</t>
  </si>
  <si>
    <t>LIMPEZA</t>
  </si>
  <si>
    <t>LIMPEZA GERAL DE OBRA</t>
  </si>
  <si>
    <t>BDI:</t>
  </si>
  <si>
    <t>PLANILHA ORÇAMENTÁRIA</t>
  </si>
  <si>
    <t>MUNICÍPIO: CONCEIÇÃO DOS OUROS/MG</t>
  </si>
  <si>
    <t>Maurício Euclides Viana</t>
  </si>
  <si>
    <t>Prefeito Municipal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</si>
  <si>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nº 01 - Centro, CEP 37548-000</t>
    </r>
  </si>
  <si>
    <t>SETOP</t>
  </si>
  <si>
    <t>IIO-PLA-005</t>
  </si>
  <si>
    <t>FORNECIMENTO E COLOCAÇÃO DE PLACA DE OBRA EM CHAPA GALVANIZADA (3,00 X 1,5 0 M) - EM CHAPA GALVANIZADA 0,26 AFIXADAS COM REBITES 540 E PARAFUSOS 3/8, EM ESTRUTURA METÁLICA VIGA U 2" ENRIJECIDA COM METALON 20 X 20, SUPORTE EM EUCALIPTO AUTOCLAVADO PINTADAS</t>
  </si>
  <si>
    <t>UNID.</t>
  </si>
  <si>
    <t>LOC-OBR-005</t>
  </si>
  <si>
    <t>LOCAÇÃO DA OBRA (GABARITO)</t>
  </si>
  <si>
    <t>1.1.5</t>
  </si>
  <si>
    <t>PROJETOS</t>
  </si>
  <si>
    <t>PR A1</t>
  </si>
  <si>
    <t>PROJ-EXE-090</t>
  </si>
  <si>
    <t xml:space="preserve">PROJETO EXECUTIVO DE ESTRUTURA DE CONCRETO </t>
  </si>
  <si>
    <t>PROJ-EXE-150</t>
  </si>
  <si>
    <t>PROJETO EXECUTIVO DE INSTALAÇÕES ELÉTRICAS</t>
  </si>
  <si>
    <t>TER-ESC-035</t>
  </si>
  <si>
    <t>ESCAVAÇÃO MANUAL DE VALAS H &lt;= 1,50 M</t>
  </si>
  <si>
    <t>VB</t>
  </si>
  <si>
    <t>FUN-FOR-005</t>
  </si>
  <si>
    <t>FORMA E DESFORMA DE TÁBUA E SARRAFO, REAPROVEITAMENTO (3X) (FUNDAÇÃO)</t>
  </si>
  <si>
    <t>PISO EM CONCRETO</t>
  </si>
  <si>
    <t>FUN-CON-140</t>
  </si>
  <si>
    <t>FORNECIMENTO DE CONCRETO ESTRUTURAL, USINADO BOMBEADO, COM FCK 30 MPA, INCLUSIVE LANÇAMENTO, ADENSAMENTO E ACABAMENTO</t>
  </si>
  <si>
    <t>PIS-LON-005</t>
  </si>
  <si>
    <t>APLICAÇÃO DE LONA PRETA, ESP. 150 MICRAS, INCLUSIVE FORNECIMENTO</t>
  </si>
  <si>
    <t>ARM-TEL-010</t>
  </si>
  <si>
    <t>ARMADURA DE TELA DE AÇO CA-60 B SOLDADA TIPO Q-92 (DIÂMETRO DO FIO: 4,20 MM / DIMENSÕES DA TRAMA: 150 X 150MM / TIPO DA MALHA: QUADRANGULAR)</t>
  </si>
  <si>
    <t xml:space="preserve">ARM-AÇO-020 </t>
  </si>
  <si>
    <t>CORTE, DOBRA E MONTAGEM DE AÇO CA-50/60</t>
  </si>
  <si>
    <t>TER-REA-010</t>
  </si>
  <si>
    <t>REATERRO COMPACTADO DE VALA COM EQUIPAMENTO PLACA VIBRATÓRIA</t>
  </si>
  <si>
    <t>FUN-CON-050</t>
  </si>
  <si>
    <t>FORNECIMENTO DE CONCRETO ESTRUTURAL, PREPARADO EM OBRA COM BETONEIRA, COM FCK 25 MPA, INCLUSIVE LANÇAMENTO, ADENSAMENTO E ACABAMENTO (FUNDAÇÃO)</t>
  </si>
  <si>
    <t>CIN-BLO-010</t>
  </si>
  <si>
    <t>CINTA DE AMARRAÇÃO DE ALVENARIA COM BLOCO DE CONCRETO ESTRUTURAL, CANALETA TIPO "U", ESP. 14CM, (FBK 4,5MPA), PARA REVESTIMENTO, INCLUSIVE ARGAMASSA PARA ASSENTAMENTO, EXCLUSIVE GRAUTE E ARMAÇÃO</t>
  </si>
  <si>
    <t>REV-CHA-005</t>
  </si>
  <si>
    <t>CHAPISCO COM ARGAMASSA, TRAÇO 1:3 (CIMENTO E AREIA), ESP. 5MM, APLICADO EM ALVENARIA / ESTRUTURA DE CONCRETO COM COLHER, PREPARO MECÂNICO</t>
  </si>
  <si>
    <t>REV-REB-015</t>
  </si>
  <si>
    <t>REBOCO COM ARGAMASSA, TRAÇO 1:2:8 (CIMENTO, CAL E AREIA), ESP. 20MM, APLICAÇÃO MANUAL, PREPARO MECÂNICO</t>
  </si>
  <si>
    <t>REV-REB-010</t>
  </si>
  <si>
    <t>REBOCO COM ARGAMASSA, TRAÇO 1:2:9 (CIMENTO, CAL E AREIA), COM ADITIVO IMPERMEABILIZANTE, ESP. 20MM, APLICAÇÃO MANUAL, PREPARO MECÂNICO</t>
  </si>
  <si>
    <t>IMP-ARG-005</t>
  </si>
  <si>
    <t xml:space="preserve">IMPERMEABILIZAÇÃO COM ARGAMASSA TRAÇO 1:3, E = 2,50 CM COM ADITIVO </t>
  </si>
  <si>
    <t>PLU-CAL-045</t>
  </si>
  <si>
    <t>CALHA DE CHAPA GALVANIZADA Nº. 24 GSG, DESENVOLVIMENTO = 50 CM</t>
  </si>
  <si>
    <t>PLU-CON-005</t>
  </si>
  <si>
    <t xml:space="preserve">CONDUTOR DE AP DO TELHADO EM TUBO PVC ESGOTO, INCLUSIVE CONEXÕES E SUPORTES, 100MM </t>
  </si>
  <si>
    <t xml:space="preserve">PIS-CON-015 </t>
  </si>
  <si>
    <t>CONTRAPISO DESEMPENADO COM ARGAMASSA, TRAÇO 1:3 (CIMENTO E AREIA), ESP. 30MM</t>
  </si>
  <si>
    <t>PIS-CER-010</t>
  </si>
  <si>
    <t>REVESTIMENTO COM CERÂMICA APLICADO EM PISO, ACABAMENTO ESMALTADO, AMBIENTE INTERNO, PADRÃO EXTRA, DIMENSÃO DA PEÇA ATÉ 2025 CM2, PEI V, ASSENTAMENTO COM ARGAMASSA INDUSTRIALIZADA, INCLUSIVE REJUNTAMENTO</t>
  </si>
  <si>
    <t>PASSEIOS DE CONCRETO E = 6 CM, FCK = 10 MPA, JUNTA SECA</t>
  </si>
  <si>
    <t>URB-PAS-006</t>
  </si>
  <si>
    <t>ESQ-MAR-020</t>
  </si>
  <si>
    <t xml:space="preserve">MARCO EM MADEIRA DE LEI PARA PINTURA, L = 14 CM, 90 X 210 CM </t>
  </si>
  <si>
    <t>FOLHA DE PORTA MADEIRA DE LEI PRANCHETA PARA PINTURA 90 X 210 CM</t>
  </si>
  <si>
    <t>ESQ-FOL-025</t>
  </si>
  <si>
    <t>VID-TEM-010</t>
  </si>
  <si>
    <t>VIDRO TEMPERADO INCOLOR, ESP. 8MM, INCLUSIVE FIXAÇÃO E VEDAÇÃO COM GUARNIÇÃO / GAXETA DE BORRACHA NEOPREME, FORNECIMENTO E INSTALAÇÃO, EXCLUSIVE CAIXILHO/PERFIL</t>
  </si>
  <si>
    <t>FECHADURA 457-(E49) E283 - ML600 CROMADA</t>
  </si>
  <si>
    <t>FRG-FEC-010</t>
  </si>
  <si>
    <t>FRG-DOB-010</t>
  </si>
  <si>
    <t>DOBRADIÇA DE FERRO CROMADA 3" X 2 1/2"</t>
  </si>
  <si>
    <t>SOL-GRA-005</t>
  </si>
  <si>
    <t>SOLEIRA DE GRANITO CINZA ANDORINHA E = 2 CM</t>
  </si>
  <si>
    <t>PIN-ESM-015</t>
  </si>
  <si>
    <t>PINTURA ESMALTE EM ESQUADRIA DE MADEIRA, DUAS (2) DEMÃOS, INCLUSIVE UMA (1) DEMÃO DE FUNDO NIVELADOR, EXCLUSIVE MASSA A ÓLEO</t>
  </si>
  <si>
    <t>PIN-ACR-005</t>
  </si>
  <si>
    <t>PINTURA ACRÍLICA EM PAREDE, DUAS (2) DEMÃOS, EXCLUSIVE SELADOR ACRÍLICO E MASSA ACRÍLICA/CORRIDA (PVA)</t>
  </si>
  <si>
    <t>ELE-LUM-026</t>
  </si>
  <si>
    <t>LUMINÁRIA CHANFRADA PARA LÂMPADA FLUORESCENTE 2 X 32 W OU 2 X 40 W, COMPLETA</t>
  </si>
  <si>
    <t>ELE-CAB-235</t>
  </si>
  <si>
    <t>CABO DE COBRE FLEXÍVEL, CLASSE 5, ISOLAMENTO TIPO LSHF/ATOX, NÃO HALOGENADO, ANTICHAMA, TERMOPLÁSTICO, UNIPOLAR, SEÇÃO 2,5 MM2, 70°C, 450/750V</t>
  </si>
  <si>
    <t>ELE-CAB-245</t>
  </si>
  <si>
    <t>CABO DE COBRE FLEXÍVEL, CLASSE 5, ISOLAMENTO TIPO LSHF/ATOX, NÃO HALOGENADO, ANTICHAMA, TERMOPLÁSTICO, UNIPOLAR, SEÇÃO 6 MM2, 70°C, 450/750V</t>
  </si>
  <si>
    <t>ELE-TOM-005</t>
  </si>
  <si>
    <t>TOMADA SIMPLES - 2P + T - 10A COM PLACA</t>
  </si>
  <si>
    <t>ELE-INT-026</t>
  </si>
  <si>
    <t xml:space="preserve">CONJUNTO 2 INTERRUPTORES SIMPLES COM PLACA </t>
  </si>
  <si>
    <t>ELE-QUA-006</t>
  </si>
  <si>
    <t>QUADRO DE DISTRIBUIÇÃO PARA 12 MÓDULOS COM BARRAMENTO E CHAVE</t>
  </si>
  <si>
    <t>ELE-DIS-008</t>
  </si>
  <si>
    <t>DISJUNTOR MONOPOLAR TERMOMAGNETICO 10A 30A</t>
  </si>
  <si>
    <t>ELE-DIS-067</t>
  </si>
  <si>
    <t>DISJUNTOR BIPOLAR TERMOMAGNETICO 10A 50A</t>
  </si>
  <si>
    <t>LIM-GER-005</t>
  </si>
  <si>
    <t>MEMÓRIA DE CÁLCULO</t>
  </si>
  <si>
    <t>Placa de Obra 3,00x1,50 m</t>
  </si>
  <si>
    <t>(482,43*0,3*0,4)+(0,5*0,5*0,4*76)</t>
  </si>
  <si>
    <t>(76)*12</t>
  </si>
  <si>
    <t>(((482,43*2)*0,3)+((76*0,8*3,5)+(0,5*0,5*0,4)*76))</t>
  </si>
  <si>
    <t>(50,15*8,15)+(41,85*8,15)+(15,75*8,3)</t>
  </si>
  <si>
    <t>46,56*110</t>
  </si>
  <si>
    <t>880,53*0,3</t>
  </si>
  <si>
    <t>((482,43*0,3*0,2)+(72*3,5*0,15*0,25)+(4*3,5*0,2*0,2)+(76*0,5*0,5*0,4))</t>
  </si>
  <si>
    <t>((44*2)+(41,85*2)+(6,15*13)+(15,75*2)+(6,3*5)+(29,04))*3,5</t>
  </si>
  <si>
    <t>(44*2+6,15*2)+(15,75*2+6,3*2)+(41,85*2+6,15*2)</t>
  </si>
  <si>
    <t>Chapisco 1.202,92 x 2 Lados</t>
  </si>
  <si>
    <t>Reboco 1.202,92 x 2 Lados</t>
  </si>
  <si>
    <t>MOBILIZAÇÃO E DESMOBILIZAÇÃO DO EQUIPAMENTO BATE ESTACA</t>
  </si>
  <si>
    <t>Alvenaria de Base (1202,92/3,5)*0,5</t>
  </si>
  <si>
    <t>(171,85*2)</t>
  </si>
  <si>
    <t>(1202,92/3,5)*0,5</t>
  </si>
  <si>
    <t>(51,15+41,85+24,9+15,75+41,85+41,85)</t>
  </si>
  <si>
    <t>(14*2)*3,5</t>
  </si>
  <si>
    <t>11 unidades</t>
  </si>
  <si>
    <t>9 unidades</t>
  </si>
  <si>
    <t>5 unidades</t>
  </si>
  <si>
    <t>3 unidades</t>
  </si>
  <si>
    <t>1 unidade</t>
  </si>
  <si>
    <t>2 unidades</t>
  </si>
  <si>
    <t>(((6*2)+(4*3)+(3*1,5)+(1,65+1,99+2,14))+((6*2)+(4*3)+(4,16*2)+(6*1,5)))*2+((4*1,5)*2)+((5+5+5,85+5,85))*2</t>
  </si>
  <si>
    <t>((8,19*2)+(5,85*2))*9+((5,19*4+2,85*4)+(5*2+5,85*2)+(6*2+4*2)+(6*2+5*2))+(44+6,15+6,3+15,75+6,15+41,85)</t>
  </si>
  <si>
    <t>((53,15+53,15+29,3+8,15+8,15)*1,5)*0,06</t>
  </si>
  <si>
    <t>13 unidades</t>
  </si>
  <si>
    <t>(2*1,2)*43+((3*0,6))*2+((0,8*0,6))*1</t>
  </si>
  <si>
    <t>20 unidades</t>
  </si>
  <si>
    <t>(0,9*13)+(0,8*6)+(0,7*1)</t>
  </si>
  <si>
    <t>6 unidades</t>
  </si>
  <si>
    <t>(0,6*2)*6</t>
  </si>
  <si>
    <t>((0,9*2,1)*13*2)+((0,8*2,1)*6*2)+((0,7*2,1)*1*2)</t>
  </si>
  <si>
    <t>1202,92*2</t>
  </si>
  <si>
    <t>((1202,92/3,5)*1,5)*2</t>
  </si>
  <si>
    <t>(10*4)+(7*2)+(16*1)</t>
  </si>
  <si>
    <t>2000,00 metros</t>
  </si>
  <si>
    <t>(4*12)+(2*2)</t>
  </si>
  <si>
    <t>18 unidades</t>
  </si>
  <si>
    <t>12 unidades</t>
  </si>
  <si>
    <t>4*9</t>
  </si>
  <si>
    <t>8 unidades</t>
  </si>
  <si>
    <t>((4*0,6)*2)+(2*0,3)*1</t>
  </si>
  <si>
    <t>M²</t>
  </si>
  <si>
    <t>2,50*8,00 m</t>
  </si>
  <si>
    <t>880,53m²</t>
  </si>
  <si>
    <t>1 prancha A1</t>
  </si>
  <si>
    <t>2 pranchas A1</t>
  </si>
  <si>
    <t>(50,15*4 + 5,19 + 6 + 6 + 1,5 + 2,15 + 4,15 + 5*1,25 + 23,9*2 + 1,5 + 3*2 + 5,85*12)*0,3*0,4 + (0,6*0,6*0,5*76)</t>
  </si>
  <si>
    <t>1 vb</t>
  </si>
  <si>
    <t>(50,15*4 + 5,19 + 6 + 6 + 1,5 + 2,15 + 4,15 + 5*1,25 + 23,9*2 + 1,5 + 3*2 + 5,85*12)*0,3*2  + (0,6*4*0,5*76)</t>
  </si>
  <si>
    <t>231,8*0,07</t>
  </si>
  <si>
    <t>1,48*880,53</t>
  </si>
  <si>
    <t>((44*2)+(41,85*2)+(6,15*13)+(15,75*2)+(6,3*5))*3</t>
  </si>
  <si>
    <t>((44*2)+(41,85*2)+(6,15*13)+(15,75*2)+(6,3*5)+(5,19)+(1,5*2))*2,9 + ((3*2)+(1,4*5)+(0,3*6))*2,1</t>
  </si>
  <si>
    <t>((44*2)+(41,85*2)+(6,15*13)+(15,75*2)+(6,3*5)+(5,19)+(1,5*2))*3,5 + ((3*2)+(1,4*5)+(0,3*6))*2,1</t>
  </si>
  <si>
    <t>((44*2)+(41,85*2)+(6,15*13)+(15,75*2)+(6,3*5)+(5,19)+(1,5*2))*0,2</t>
  </si>
  <si>
    <t>(((44*2)+(41,85*2)+(6,15*13)+(15,75*2)+(6,3*5)+(5,19)+(1,5*2))*0,2)*2</t>
  </si>
  <si>
    <t>9 vasos</t>
  </si>
  <si>
    <t>2 pias, 2 tanques e 1 máquina</t>
  </si>
  <si>
    <t>2 banheiros, 1 wc, 1 cozinha e 1 lavanderia</t>
  </si>
  <si>
    <t>2 banheiros e 1 cozinha</t>
  </si>
  <si>
    <t>3 caixas d'água</t>
  </si>
  <si>
    <t>3  entradas caixas d'água</t>
  </si>
  <si>
    <t>3  saídas caixas d'água</t>
  </si>
  <si>
    <t>1 reservatório enterrado</t>
  </si>
  <si>
    <t>14*2*3,5</t>
  </si>
  <si>
    <t>28 (águas pluviais)</t>
  </si>
  <si>
    <t>ROD-ARG-015</t>
  </si>
  <si>
    <t>RODAPÉ COM ARGAMASSA, TRAÇO 1:3 (CIMENTO E AREIA), ESP. 2CM, ALTURA 10CM, DESEMPENADO / ALISADO COM COLHER</t>
  </si>
  <si>
    <t>((8,19*2)+(5,85*2))*9+((5,19*2,85*2)+(6*2+5*2)+(6*2+4*2))+(44+15,75+6,15+41,85)</t>
  </si>
  <si>
    <t>((5,19+2,85+5+5,85)*2*3,5) + ((6,15+6,3+1,5+1,5)*2,1) + ((3*8 + 1,25*10 + 0,3*12 + 6*4))*2,1</t>
  </si>
  <si>
    <t>((53,15+53,15+23,9+8,15+8,15)*1,5)</t>
  </si>
  <si>
    <t>20*0,9*0,15</t>
  </si>
  <si>
    <t>PEI-GRA-005</t>
  </si>
  <si>
    <t>PEITORIL DE GRANITO CINZA ANDORINHA E = 2 CM</t>
  </si>
  <si>
    <t>((43*2,00)+(2*3,00)+(1*0,8))*0,20</t>
  </si>
  <si>
    <t>16 unidades</t>
  </si>
  <si>
    <t>16,00*3</t>
  </si>
  <si>
    <t>(4*0,9*2,10) + (6*0,60*2,00)</t>
  </si>
  <si>
    <t>(0,9*2,1)*16*2</t>
  </si>
  <si>
    <t>(((44*2)+(41,85*2)+(6,15*13)+(15,75*2)+(6,3*5)+(5,19)+(1,5*2))*3,5 + ((3*2)+(1,4*5)+(0,3*6))*2,1) - (((5,19+2,85+5+5,85)*2*3,5) + ((6,15+6,3+1,5+1,5)*2,1) + ((3*8 + 1,25*10 + 0,3*12 + 6*4))*2,1)</t>
  </si>
  <si>
    <t>PIN-SEL-005</t>
  </si>
  <si>
    <t>PREPARAÇÃO PARA EMASSAMENTO OU PINTURA (LÁTEX/ACRÍLICA) EM PAREDE, INCLUSIVE UMA (1) DEMÃO DE SELADOR ACRÍLICO</t>
  </si>
  <si>
    <t>TOMADA SIMPLES - 2P + T - 10A COM PLACA (ALTA)</t>
  </si>
  <si>
    <t xml:space="preserve">ELE-CXS-035 </t>
  </si>
  <si>
    <t>CAIXA DE FERRO ESMALTADA 2 X 4"</t>
  </si>
  <si>
    <t>ELE-CXS-065</t>
  </si>
  <si>
    <t xml:space="preserve">CAIXA DE CHAPA ESMALTADA, FUNDO MÓVEL OCTOGONAL DUPLO </t>
  </si>
  <si>
    <t xml:space="preserve">ELE-MAN-015 </t>
  </si>
  <si>
    <t>ELETRODUTO FLEXÍVEL CORRUGADO, PVC, ANTI-CHAMA DN 25 MM (3/4") - APLICAÇÃO EM ALVENARIA</t>
  </si>
  <si>
    <t>ELE-CAB-230</t>
  </si>
  <si>
    <t>CABO DE COBRE FLEXÍVEL, CLASSE 5, ISOLAMENTO TIPO LSHF/ATOX, NÃO HALOGENADO, ANTICHAMA, TERMOPLÁSTICO, UNIPOLAR, SEÇÃO 1,5 MM2, 70°C, 450/750V</t>
  </si>
  <si>
    <t>INST-TEL-005</t>
  </si>
  <si>
    <t>PONTO DE TELEFONE, INCLUINDO ELETRODUTO DE PVC RÍGIDO E CAIXA COM ESPELHO</t>
  </si>
  <si>
    <t>INST-STVAL-010</t>
  </si>
  <si>
    <t>PONTO SECO PARA INSTALAÇÃO DE SOM, TV, ALARME E LÓGICA, INCLUINDO ELETRODUTO DE PVC FLEXÍVEL CORRUGADO E CAIXA COM ESPELHO</t>
  </si>
  <si>
    <t>(4*12) + (2*2) + 18 + (4*9)</t>
  </si>
  <si>
    <t>4*2</t>
  </si>
  <si>
    <t>100,00 metros</t>
  </si>
  <si>
    <t>1000,00 metros</t>
  </si>
  <si>
    <t>200,00 metros</t>
  </si>
  <si>
    <t>4 unidades</t>
  </si>
  <si>
    <t>(2*10) + 4 + 2</t>
  </si>
  <si>
    <t>7 unidades</t>
  </si>
  <si>
    <t>((4*0,6)*2)+(2*0,50)*1</t>
  </si>
  <si>
    <t>2*2</t>
  </si>
  <si>
    <t>ESCORAMENTO PARA LAJE PRÉ MOLDADAS EM TABUAS DE PINHO, INCLUSIVE RETIRADA</t>
  </si>
  <si>
    <t>LAJ-ESC-005</t>
  </si>
  <si>
    <t xml:space="preserve">LAJ-REV-015 </t>
  </si>
  <si>
    <t>LAJE PRÉ-MOLDADA, A REVESTIR, INCLUSIVE CAPEAMENTO E = 4CM, SC = 100 KG/M2, L = 5,00 M</t>
  </si>
  <si>
    <t>(6,3*6,45) + (1,8*1,8)</t>
  </si>
  <si>
    <t>5,3*6,15</t>
  </si>
  <si>
    <t>(6,3*6,45) + (1,8*1,8) + (5,30*6,15)</t>
  </si>
  <si>
    <t>(6,0*3,00*2) + (1,5*1,5) + (5,00*5,85)</t>
  </si>
  <si>
    <t>1.2.20</t>
  </si>
  <si>
    <t>EST-CON-035</t>
  </si>
  <si>
    <t>FORNECIMENTO DE CONCRETO ESTRUTURAL, PREPARADO EM OBRA, COM FCK 25 MPA, INCLUSIVE LANÇAMENTO, ADENSAMENTO E ACABAMENTO</t>
  </si>
  <si>
    <t>1% do valor da obra</t>
  </si>
  <si>
    <t>8 lavatórios, 3 mictórios 5 ralos sifonados</t>
  </si>
  <si>
    <t>8 lavatórios, 3 mictórios, 2 pias, 2 tanques e 1 máquina</t>
  </si>
  <si>
    <t>100,00m</t>
  </si>
  <si>
    <t>30,00m</t>
  </si>
  <si>
    <t>((235,8 + 16*3,5))/3</t>
  </si>
  <si>
    <t>85*12</t>
  </si>
  <si>
    <t xml:space="preserve">(880,53*0,07) </t>
  </si>
  <si>
    <t>((50,15*4 + 5,19 + 6 + 6 + 1,5 + 2,15 + 4,15 + 5*1,25 + 23,9*2 + 1,5 + 3*2 + 5,85*12)*0,2*0,3) + (0,6*0,6*0,5*76)+ (1020*3,1416*0,30*0,30/4)</t>
  </si>
  <si>
    <t>15*997,43</t>
  </si>
  <si>
    <t>1.7.7</t>
  </si>
  <si>
    <t>IIO-BAR-015</t>
  </si>
  <si>
    <t>BARRACÃO DEPÓSITO E FERRAMENTARIA TIPO I, A = 14,52 M2 (OBRA DE PEQUENO PORTE, EFETIVO ATÉ 30 HOMENS), INCLUSIVE MOBILIÁRIO - PADRÃO DEER-MG</t>
  </si>
  <si>
    <t>(85*0,1*0,1*3,5*3) + ((44*2)+(41,85*2)+(6,15*13)+(15,75*2)+(6,3*5))*3*0,1*0,17</t>
  </si>
  <si>
    <t>85*(107,22+24,97)</t>
  </si>
  <si>
    <t>(41,85*7,6)</t>
  </si>
  <si>
    <t>(5,85*5)+(5*6)+(4*6)+((3*6)*2)</t>
  </si>
  <si>
    <t>08 meses</t>
  </si>
  <si>
    <t>CONSTRUÇÃO DO CENTRO MUNICIPAL DE EDUCAÇÃO INFANTIL</t>
  </si>
  <si>
    <t>MOBILIZAÇÃO DE OBRA</t>
  </si>
  <si>
    <t>LIMPEZA PERMANENTE E GERAL DE OBRA</t>
  </si>
  <si>
    <t>m2</t>
  </si>
  <si>
    <t>REFERÊNCIA: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</si>
  <si>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</si>
  <si>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</si>
  <si>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</si>
  <si>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</si>
  <si>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</si>
  <si>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</si>
  <si>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</si>
  <si>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</si>
  <si>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</si>
  <si>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</si>
  <si>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</si>
  <si>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</si>
  <si>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</si>
  <si>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</si>
  <si>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</si>
  <si>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</si>
  <si>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</si>
  <si>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</si>
  <si>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</si>
  <si>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</si>
  <si>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</si>
  <si>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</si>
  <si>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</si>
  <si>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</si>
  <si>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</si>
  <si>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</si>
  <si>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</si>
  <si>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</si>
  <si>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</si>
  <si>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</si>
  <si>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</si>
  <si>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</si>
  <si>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</si>
  <si>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</si>
  <si>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</si>
  <si>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</si>
  <si>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</si>
  <si>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</si>
  <si>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</si>
  <si>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</si>
  <si>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6.3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</si>
  <si>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</si>
  <si>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</si>
  <si>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</si>
  <si>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</si>
  <si>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</si>
  <si>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</si>
  <si>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</si>
  <si>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</si>
  <si>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</si>
  <si>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</si>
  <si>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</si>
  <si>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</si>
  <si>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</si>
  <si>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</si>
  <si>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</si>
  <si>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8.1</t>
  </si>
  <si>
    <t>SETOP-SUL-JAN/2020</t>
  </si>
  <si>
    <t>END.: RUA BARÃO DE CAMANDUCAIA</t>
  </si>
  <si>
    <t>AMPLIAÇÃO DA ESCOLA MUNICIPAL CORONEL JOSÉ OTÁVIO ROSA</t>
  </si>
  <si>
    <t>FUNDAÇÃO</t>
  </si>
  <si>
    <t>FUN-CON-045</t>
  </si>
  <si>
    <t>FORNECIMENTO E LANÇAMENTO DE CONCRETO ESTRUTURAL VIRADO EM OBRA FCK &gt;= 20 MPA, BRITA 1 E 2 EM FUNDAÇÃO</t>
  </si>
  <si>
    <t>TER-ATE-015</t>
  </si>
  <si>
    <t>ATERRO COMPACTADO MANUAL, COM SOQUETE</t>
  </si>
  <si>
    <t>ESTRUTURA</t>
  </si>
  <si>
    <t>EST-CON-030</t>
  </si>
  <si>
    <t>3.5</t>
  </si>
  <si>
    <t>LAJ-REV-005</t>
  </si>
  <si>
    <t>LAJE PRÉ-MOLDADA, A REVESTIR, INCLUSIVE CAPEAMENTO E = 4 CM, SC = 100 KG/M2, L = 3,00 M</t>
  </si>
  <si>
    <t>ALVENARIA DE VEDAÇÃO</t>
  </si>
  <si>
    <t>ALV-BLO-010</t>
  </si>
  <si>
    <t>REVESTIMENTO</t>
  </si>
  <si>
    <t>PISOS</t>
  </si>
  <si>
    <t>8.2</t>
  </si>
  <si>
    <t>IMP-CAM-005</t>
  </si>
  <si>
    <t>8.3</t>
  </si>
  <si>
    <t>8.4</t>
  </si>
  <si>
    <t>8.5</t>
  </si>
  <si>
    <t>9.1</t>
  </si>
  <si>
    <t>SER-POR-045</t>
  </si>
  <si>
    <t>PORTA VENEZIANA EM PERFIL E CHAPA METÁLICA</t>
  </si>
  <si>
    <t>9.2</t>
  </si>
  <si>
    <t>SER-POR-030</t>
  </si>
  <si>
    <t>9.3</t>
  </si>
  <si>
    <t>DIV-PED-010</t>
  </si>
  <si>
    <t>DIVISÓRIA EM ARDÓSIA E = 3 CM, INCLUSIVE FERRAGENS EM LATÃO CROMADO</t>
  </si>
  <si>
    <t>9.4</t>
  </si>
  <si>
    <t>SER-JAN-005</t>
  </si>
  <si>
    <t>FORNECIMENTO E ASSENTAMENTO DE JANELA BASCULANTE DE FERRO</t>
  </si>
  <si>
    <t>9.5</t>
  </si>
  <si>
    <t>VID-LIS-010</t>
  </si>
  <si>
    <t>INST. HIDROSANITÁRIAS</t>
  </si>
  <si>
    <t>ESGOTO</t>
  </si>
  <si>
    <t>10.1</t>
  </si>
  <si>
    <t>LOU-VAS-015</t>
  </si>
  <si>
    <t>10.2</t>
  </si>
  <si>
    <t>LOU-LAV-010</t>
  </si>
  <si>
    <t>10.3</t>
  </si>
  <si>
    <t>INST-ESG-005</t>
  </si>
  <si>
    <t>10.4</t>
  </si>
  <si>
    <t>INST-ESG-015</t>
  </si>
  <si>
    <t>HID-SIF-011</t>
  </si>
  <si>
    <t>CAIXA SIFONADA EM PVC COM GRELHA REDONDA 100 X 100 X 40 MM</t>
  </si>
  <si>
    <t>ÁGUA FRIA</t>
  </si>
  <si>
    <t>MET-TOR-035</t>
  </si>
  <si>
    <t>INST-AGU-005</t>
  </si>
  <si>
    <t>PONTO DE ÁGUA FRIA EMBUTIDO, INCLUINDO TUBO DE PVC RÍGIDO SOLDÁVEL E CONEXÕES</t>
  </si>
  <si>
    <t>INST. ELÉTRICAS</t>
  </si>
  <si>
    <t>11.1</t>
  </si>
  <si>
    <t>INST-INT-005</t>
  </si>
  <si>
    <t>PONTO DE INTERRUPTOR, INCLUINDO ELETRODUTO DE PVC RÍGIDO E CAIXA COM ESPELHO</t>
  </si>
  <si>
    <t>INST-LUZ-005</t>
  </si>
  <si>
    <t>INST-TOM-005</t>
  </si>
  <si>
    <t>PIN-SEL-010</t>
  </si>
  <si>
    <t>PIN-OLE-005</t>
  </si>
  <si>
    <t>PIN-ACR-006</t>
  </si>
  <si>
    <t>SERVIÇOS COMPLEMENTARES</t>
  </si>
  <si>
    <t>PONTO DE LUZ EMBUTIDO, INCLUINDO ELETRODUTO DE PVC RÍGIDO E CAIXA COM ESPELHO (POR UNIDADE)</t>
  </si>
  <si>
    <t>PONTO DE TOMADA DE EMBUTIR, INCLUINDO ELETRODUTO DE PVC RÍGIDO E CAIXA COM ESPELHO</t>
  </si>
  <si>
    <t>ARM-AÇO-020</t>
  </si>
  <si>
    <t>FORNECIMENTO DE CONCRETO ESTRUTURAL, PREPARADO EM OBRA, COM FCK 20 MPA, INCLUSIVE LANÇAMENTO, ADENSAMENTO E ACABAMENTO</t>
  </si>
  <si>
    <t>ALVENARIA DE VEDAÇÃO COM BLOCO DE CONCRETO, ESP. 14CM, PARA REVESTIMENTO, INCLUSIVE ARGAMASSA PARA ASSENTAMENTO</t>
  </si>
  <si>
    <t>CHAPISCO COM ARGAMASSA, TRAÇO 1:3 (CIMENTO E AREIA), ESP. 5MM, APLICADO EM ALVENARIA / ESTRUTURA DE CONCRETO COM COLHER, PREPARO MECÂNICO (TETO)</t>
  </si>
  <si>
    <t>REBOCO COM ARGAMASSA, TRAÇO 1:2:8 (CIMENTO, CAL E AREIA), ESP. 20MM, APLICAÇÃO MANUAL, PREPARO MECÂNICO (TETO)</t>
  </si>
  <si>
    <t>PIS-CON-015</t>
  </si>
  <si>
    <t>CAMADA DE REGULARIZAÇÃO COM ARGAMASSA, TRAÇO 1:3 (CIMENTO E AREIA), ESP. 30MM, APLICAÇÃO MANUAL, PREPARO MECÂNICO</t>
  </si>
  <si>
    <t>PORTA DE SANITÁRIO COMPLETA, COM BATENTES DE FERRO, ESTRUTURA EM METALON 20 X 30, FOLHA EM CHAPA GALVANIZADA Nº. 18, TRANQUETA E DOBRADIÇAS - 60 X 180 CM</t>
  </si>
  <si>
    <t>VIDRO COMUM LISO INCOLOR, ESP. 4MM, INCLUSIVE FIXAÇÃO E VEDAÇÃO COM GUARNIÇÃO/GAXETA DE BORRACHA NEOPRENE, FORNECIMENTO E INSTALAÇÃO, EXCLUSIVE CAIXILHO/PERFIL</t>
  </si>
  <si>
    <t>BACIA SANITÁRIA (VASO) DE LOUÇA COM CAIXA ACOPLADA, COR BRANCA, INCLUSIVE ACESSÓRIOS DE FIXAÇÃO/VEDAÇÃO, ENGATE FLEXÍVEL METÁLICO, FORNECIMENTO, INSTALAÇÃO E REJUNTAMENTO</t>
  </si>
  <si>
    <t>LAVATÓRIO DE LOUÇA BRANCA COM COLUNA, TAMANHO MÉDIO, INCLUSIVE ACESSÓRIOS DE FIXAÇÃO, VÁLVULA DE ESCOAMENTO DE METAL COM ACABAMENTO CROMADO, SIFÃO DE METAL TIPO COPO COM ACABAMENTO CROMADO, FORNECIMENTO, INSTALAÇÃO E REJUNTAMENTO, EXCLUSIVE TORNEIRA E ENGATE FLEXÍVEL</t>
  </si>
  <si>
    <t>TORNEIRA METÁLICA PARA LAVATÓRIO, ACABAMENTO CROMADO, COM AREJADOR, APLICAÇÃO DE MESA, INCLUSIVE ENGATE FLEXÍVEL METÁLICO, FORNECIMENTO E INSTALAÇÃO</t>
  </si>
  <si>
    <t>PREPARAÇÃO PARA EMASSAMENTO OU PINTURA (LÁTEX/ACRÍLICA) EM TETO, INCLUSIVE UMA (1) DEMÃO DE SELADOR ACRÍLICO</t>
  </si>
  <si>
    <t>PINTURA ESMALTE EM SUPERFÍCIE DE CONCRETO/ALVENARIA, DUAS (2) DEMÃOS, EXCLUSIVE SELADOR ACRÍLICO E MASSA ACRÍLICA/CORRIDA (PVA)</t>
  </si>
  <si>
    <t>PINTURA ACRÍLICA EM TETO, DUAS (2) DEMÃOS, EXCLUSIVE SELADOR ACRÍLICO E MASSA ACRÍLICA/CORRIDA (PVA)</t>
  </si>
  <si>
    <t>6.4</t>
  </si>
  <si>
    <t>8.6</t>
  </si>
  <si>
    <t>8.7</t>
  </si>
  <si>
    <t>TOTAL GERAL DA OBRA</t>
  </si>
  <si>
    <t>COB-ENG-005</t>
  </si>
  <si>
    <t>ENGRADAMENTO PARA TELHAS CERÂMICA OU CONCRETO EM MADEIRA PARAJU</t>
  </si>
  <si>
    <t>COB-TEL-010</t>
  </si>
  <si>
    <t>COBERTURA EM TELHA CERÂMICA COLONIAL PLANA, 24 UNID/M2</t>
  </si>
  <si>
    <t>9.6</t>
  </si>
  <si>
    <t>FUN-TRA-020</t>
  </si>
  <si>
    <t>PERFURAÇÃO DE ESTACA BROCA A TRADO MANUAL D = 300 M</t>
  </si>
  <si>
    <t>FUN-TRA-026</t>
  </si>
  <si>
    <t>MOBILIZAÇÃO E DESMOBILIZAÇÃO DE EQUIPAMENTO PARA BROCA TRADO DMT DE 50,1 A 100 KM</t>
  </si>
  <si>
    <t>ED-9904</t>
  </si>
  <si>
    <t xml:space="preserve">VERGA RETA DE CONCRETO ARMADO </t>
  </si>
  <si>
    <t>ALV-BLO-015</t>
  </si>
  <si>
    <t>ALVENARIA DE VEDAÇÃO COM BLOCO DE CONCRETO, ESP. 19CM, PARA REVESTIMENTO, INCLUSIVE ARGAMASSA PARA ASSENTAMENTO</t>
  </si>
  <si>
    <t>OBRA: AMPLIAÇÃO DA ESCOLA MUNICIPAL CORONEL JOSÉ OTÁVIO ROSA E ESCOLA MUNICIPAL PROFESSORA INÊS GÓRIA</t>
  </si>
  <si>
    <t>AMPLIAÇÃO DA ESCOLA MUNICIPAL PROFESSORA INÊS GÓRIA</t>
  </si>
  <si>
    <t>DATA: 18/05/2020</t>
  </si>
  <si>
    <t>Engº.: ILDEFONSO BENEDITO LUIZ</t>
  </si>
  <si>
    <t>CREA: 92.600/D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</si>
</sst>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  <numFmt numFmtId="167" formatCode="_(&quot;R$ &quot;* #,##0.00_);_(&quot;R$ &quot;* \(#,##0.00\);_(&quot;R$ &quot;* &quot;-&quot;??_);_(@_)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b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217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3" xfId="0" applyFont="1" applyBorder="1" applyAlignment="1">
      <alignment horizontal="centerContinuous" vertical="center" wrapText="1"/>
    </xf>
    <xf numFmtId="43" fontId="3" fillId="0" borderId="4" xfId="8" applyFont="1" applyFill="1" applyBorder="1" applyAlignment="1" applyProtection="1">
      <alignment horizontal="right" vertical="center"/>
    </xf>
    <xf numFmtId="43" fontId="3" fillId="0" borderId="6" xfId="8" applyFont="1" applyBorder="1" applyAlignment="1">
      <alignment horizontal="right"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43" fontId="3" fillId="0" borderId="0" xfId="8" applyFont="1" applyFill="1" applyBorder="1" applyAlignment="1">
      <alignment horizontal="right" vertical="center"/>
    </xf>
    <xf numFmtId="0" fontId="3" fillId="2" borderId="5" xfId="0" applyFont="1" applyFill="1" applyBorder="1" applyAlignment="1" applyProtection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 wrapText="1"/>
    </xf>
    <xf numFmtId="41" fontId="3" fillId="2" borderId="6" xfId="0" applyNumberFormat="1" applyFont="1" applyFill="1" applyBorder="1" applyAlignment="1" applyProtection="1">
      <alignment horizontal="center" vertical="center"/>
    </xf>
    <xf numFmtId="43" fontId="3" fillId="2" borderId="6" xfId="8" applyFont="1" applyFill="1" applyBorder="1" applyAlignment="1" applyProtection="1">
      <alignment horizontal="right" vertical="center"/>
    </xf>
    <xf numFmtId="43" fontId="3" fillId="2" borderId="6" xfId="8" applyFont="1" applyFill="1" applyBorder="1" applyAlignment="1" applyProtection="1">
      <alignment horizontal="right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49" fontId="3" fillId="2" borderId="13" xfId="0" quotePrefix="1" applyNumberFormat="1" applyFont="1" applyFill="1" applyBorder="1" applyAlignment="1" applyProtection="1">
      <alignment horizontal="center" vertical="center" wrapText="1"/>
      <protection locked="0"/>
    </xf>
    <xf numFmtId="43" fontId="3" fillId="2" borderId="6" xfId="8" applyFont="1" applyFill="1" applyBorder="1" applyAlignment="1" applyProtection="1">
      <alignment horizontal="right"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left" vertical="center" wrapText="1"/>
    </xf>
    <xf numFmtId="166" fontId="5" fillId="2" borderId="6" xfId="0" applyNumberFormat="1" applyFont="1" applyFill="1" applyBorder="1" applyAlignment="1" applyProtection="1">
      <alignment horizontal="left" vertical="center" wrapText="1"/>
    </xf>
    <xf numFmtId="43" fontId="5" fillId="0" borderId="9" xfId="8" applyFont="1" applyBorder="1" applyAlignment="1">
      <alignment horizontal="right" vertical="center"/>
    </xf>
    <xf numFmtId="43" fontId="5" fillId="0" borderId="6" xfId="8" applyFont="1" applyBorder="1" applyAlignment="1">
      <alignment horizontal="right" vertical="center"/>
    </xf>
    <xf numFmtId="2" fontId="5" fillId="2" borderId="6" xfId="0" applyNumberFormat="1" applyFont="1" applyFill="1" applyBorder="1" applyAlignment="1" applyProtection="1">
      <alignment horizontal="left" vertical="center" wrapText="1"/>
    </xf>
    <xf numFmtId="4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8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49" fontId="3" fillId="0" borderId="13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6" xfId="0" applyNumberFormat="1" applyFont="1" applyFill="1" applyBorder="1" applyAlignment="1" applyProtection="1">
      <alignment horizontal="left" vertical="center" wrapText="1"/>
    </xf>
    <xf numFmtId="41" fontId="3" fillId="0" borderId="6" xfId="0" applyNumberFormat="1" applyFont="1" applyFill="1" applyBorder="1" applyAlignment="1" applyProtection="1">
      <alignment horizontal="center" vertical="center"/>
    </xf>
    <xf numFmtId="43" fontId="3" fillId="0" borderId="6" xfId="8" applyFont="1" applyFill="1" applyBorder="1" applyAlignment="1" applyProtection="1">
      <alignment horizontal="right" vertical="center" wrapText="1"/>
      <protection locked="0"/>
    </xf>
    <xf numFmtId="43" fontId="5" fillId="0" borderId="6" xfId="8" applyFont="1" applyFill="1" applyBorder="1" applyAlignment="1">
      <alignment horizontal="right" vertical="center"/>
    </xf>
    <xf numFmtId="0" fontId="0" fillId="0" borderId="0" xfId="0" applyFill="1"/>
    <xf numFmtId="0" fontId="5" fillId="0" borderId="3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8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166" fontId="3" fillId="0" borderId="14" xfId="0" applyNumberFormat="1" applyFont="1" applyBorder="1" applyAlignment="1">
      <alignment horizontal="center" vertical="center" wrapText="1"/>
    </xf>
    <xf numFmtId="166" fontId="5" fillId="0" borderId="9" xfId="0" applyNumberFormat="1" applyFont="1" applyBorder="1" applyAlignment="1">
      <alignment horizontal="left" vertical="center" wrapText="1"/>
    </xf>
    <xf numFmtId="166" fontId="3" fillId="0" borderId="9" xfId="8" applyNumberFormat="1" applyFont="1" applyBorder="1" applyAlignment="1">
      <alignment horizontal="center" vertical="center" wrapText="1"/>
    </xf>
    <xf numFmtId="43" fontId="3" fillId="0" borderId="5" xfId="8" applyFont="1" applyBorder="1" applyAlignment="1">
      <alignment horizontal="center" vertical="center" wrapText="1"/>
    </xf>
    <xf numFmtId="2" fontId="3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left" vertical="center"/>
    </xf>
    <xf numFmtId="166" fontId="5" fillId="0" borderId="5" xfId="0" applyNumberFormat="1" applyFont="1" applyBorder="1" applyAlignment="1">
      <alignment horizontal="left" vertical="center" wrapText="1"/>
    </xf>
    <xf numFmtId="166" fontId="3" fillId="0" borderId="5" xfId="8" applyNumberFormat="1" applyFont="1" applyBorder="1" applyAlignment="1">
      <alignment horizontal="center" vertical="center" wrapText="1"/>
    </xf>
    <xf numFmtId="2" fontId="3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 wrapText="1"/>
    </xf>
    <xf numFmtId="0" fontId="3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164" fontId="5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6" fontId="5" fillId="0" borderId="5" xfId="8" applyNumberFormat="1" applyFont="1" applyBorder="1" applyAlignment="1">
      <alignment horizontal="center" vertical="center" wrapText="1"/>
    </xf>
    <xf numFmtId="43" fontId="5" fillId="0" borderId="5" xfId="8" applyFont="1" applyBorder="1" applyAlignment="1">
      <alignment horizontal="center" vertical="center" wrapText="1"/>
    </xf>
    <xf numFmtId="0" fontId="5" fillId="3" borderId="5" xfId="8" applyNumberFormat="1" applyFont="1" applyFill="1" applyBorder="1" applyAlignment="1" applyProtection="1">
      <alignment horizontal="center" vertical="center" wrapText="1"/>
      <protection locked="0"/>
    </xf>
    <xf numFmtId="43" fontId="3" fillId="2" borderId="6" xfId="8" applyFont="1" applyFill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16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166" fontId="8" fillId="0" borderId="5" xfId="8" applyNumberFormat="1" applyFont="1" applyBorder="1" applyAlignment="1">
      <alignment horizontal="center" vertical="center" wrapText="1"/>
    </xf>
    <xf numFmtId="43" fontId="8" fillId="2" borderId="6" xfId="8" applyFont="1" applyFill="1" applyBorder="1" applyAlignment="1">
      <alignment horizontal="right" vertical="center"/>
    </xf>
    <xf numFmtId="0" fontId="8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2" fontId="8" fillId="0" borderId="5" xfId="0" applyNumberFormat="1" applyFont="1" applyBorder="1" applyAlignment="1">
      <alignment horizontal="left" vertical="center" wrapText="1"/>
    </xf>
    <xf numFmtId="43" fontId="8" fillId="0" borderId="5" xfId="8" applyFont="1" applyBorder="1" applyAlignment="1">
      <alignment horizontal="center" vertical="center" wrapText="1"/>
    </xf>
    <xf numFmtId="0" fontId="3" fillId="3" borderId="0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Border="1" applyAlignment="1">
      <alignment horizontal="center" vertical="center"/>
    </xf>
    <xf numFmtId="4" fontId="0" fillId="0" borderId="0" xfId="0" applyNumberFormat="1"/>
    <xf numFmtId="43" fontId="10" fillId="0" borderId="0" xfId="8" applyFont="1" applyFill="1" applyBorder="1" applyAlignment="1">
      <alignment horizontal="center" vertical="center"/>
    </xf>
    <xf numFmtId="43" fontId="0" fillId="0" borderId="0" xfId="0" applyNumberFormat="1"/>
    <xf numFmtId="49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5" xfId="0" applyNumberFormat="1" applyFont="1" applyFill="1" applyBorder="1" applyAlignment="1" applyProtection="1">
      <alignment horizontal="left" vertical="center" wrapText="1"/>
    </xf>
    <xf numFmtId="41" fontId="3" fillId="2" borderId="5" xfId="0" applyNumberFormat="1" applyFont="1" applyFill="1" applyBorder="1" applyAlignment="1" applyProtection="1">
      <alignment horizontal="center" vertical="center"/>
    </xf>
    <xf numFmtId="43" fontId="3" fillId="2" borderId="5" xfId="8" applyFont="1" applyFill="1" applyBorder="1" applyAlignment="1" applyProtection="1">
      <alignment horizontal="right" vertical="center"/>
    </xf>
    <xf numFmtId="43" fontId="3" fillId="2" borderId="5" xfId="8" applyFont="1" applyFill="1" applyBorder="1" applyAlignment="1" applyProtection="1">
      <alignment horizontal="right" vertical="center" wrapText="1"/>
      <protection locked="0"/>
    </xf>
    <xf numFmtId="43" fontId="3" fillId="0" borderId="16" xfId="8" applyFont="1" applyFill="1" applyBorder="1" applyAlignment="1" applyProtection="1">
      <alignment horizontal="right" vertical="center"/>
    </xf>
    <xf numFmtId="43" fontId="5" fillId="0" borderId="5" xfId="8" applyFont="1" applyBorder="1" applyAlignment="1">
      <alignment horizontal="right" vertical="center"/>
    </xf>
    <xf numFmtId="0" fontId="0" fillId="0" borderId="0" xfId="0" applyFont="1" applyFill="1"/>
    <xf numFmtId="43" fontId="3" fillId="0" borderId="5" xfId="8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166" fontId="3" fillId="0" borderId="5" xfId="8" applyNumberFormat="1" applyFont="1" applyFill="1" applyBorder="1" applyAlignment="1">
      <alignment horizontal="center" vertical="center" wrapText="1"/>
    </xf>
    <xf numFmtId="43" fontId="3" fillId="0" borderId="6" xfId="8" applyFont="1" applyFill="1" applyBorder="1" applyAlignment="1">
      <alignment horizontal="right" vertical="center"/>
    </xf>
    <xf numFmtId="0" fontId="3" fillId="0" borderId="0" xfId="8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Fill="1" applyBorder="1" applyAlignment="1">
      <alignment horizontal="left" vertical="center" wrapText="1"/>
    </xf>
    <xf numFmtId="0" fontId="3" fillId="0" borderId="5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1" fontId="3" fillId="0" borderId="1" xfId="0" applyNumberFormat="1" applyFont="1" applyFill="1" applyBorder="1" applyAlignment="1" applyProtection="1">
      <alignment horizontal="center" vertical="center"/>
    </xf>
    <xf numFmtId="43" fontId="3" fillId="0" borderId="1" xfId="8" applyFont="1" applyFill="1" applyBorder="1" applyAlignment="1" applyProtection="1">
      <alignment horizontal="right" vertical="center"/>
    </xf>
    <xf numFmtId="43" fontId="3" fillId="0" borderId="1" xfId="8" applyFont="1" applyFill="1" applyBorder="1" applyAlignment="1" applyProtection="1">
      <alignment horizontal="right" vertical="center" wrapText="1"/>
      <protection locked="0"/>
    </xf>
    <xf numFmtId="43" fontId="3" fillId="0" borderId="1" xfId="8" applyFont="1" applyFill="1" applyBorder="1" applyAlignment="1">
      <alignment horizontal="right" vertical="center"/>
    </xf>
    <xf numFmtId="2" fontId="3" fillId="0" borderId="5" xfId="0" applyNumberFormat="1" applyFont="1" applyFill="1" applyBorder="1" applyAlignment="1" applyProtection="1">
      <alignment horizontal="left" vertical="center" wrapText="1"/>
    </xf>
    <xf numFmtId="43" fontId="3" fillId="0" borderId="5" xfId="8" applyFont="1" applyFill="1" applyBorder="1" applyAlignment="1" applyProtection="1">
      <alignment horizontal="right" vertical="center" wrapText="1"/>
      <protection locked="0"/>
    </xf>
    <xf numFmtId="43" fontId="3" fillId="2" borderId="8" xfId="8" applyFont="1" applyFill="1" applyBorder="1" applyAlignment="1" applyProtection="1">
      <alignment horizontal="right" vertical="center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left" vertical="center"/>
    </xf>
    <xf numFmtId="0" fontId="4" fillId="0" borderId="0" xfId="0" applyFont="1"/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167" fontId="8" fillId="0" borderId="7" xfId="12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/>
    </xf>
    <xf numFmtId="167" fontId="8" fillId="0" borderId="1" xfId="12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7" xfId="0" applyFont="1" applyFill="1" applyBorder="1" applyAlignment="1" applyProtection="1">
      <alignment vertical="center" wrapText="1"/>
    </xf>
    <xf numFmtId="167" fontId="8" fillId="0" borderId="0" xfId="12" applyNumberFormat="1" applyFont="1" applyFill="1" applyBorder="1" applyAlignment="1">
      <alignment vertical="center"/>
    </xf>
    <xf numFmtId="0" fontId="8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167" fontId="8" fillId="0" borderId="1" xfId="12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2" fontId="8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67" fontId="13" fillId="0" borderId="10" xfId="12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67" fontId="8" fillId="0" borderId="11" xfId="12" applyNumberFormat="1" applyFont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 wrapText="1"/>
    </xf>
    <xf numFmtId="167" fontId="8" fillId="0" borderId="7" xfId="12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3" fillId="2" borderId="19" xfId="0" applyFont="1" applyFill="1" applyBorder="1" applyAlignment="1">
      <alignment vertical="center"/>
    </xf>
    <xf numFmtId="2" fontId="8" fillId="2" borderId="19" xfId="0" applyNumberFormat="1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167" fontId="8" fillId="2" borderId="19" xfId="12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left" vertical="center" wrapText="1"/>
    </xf>
    <xf numFmtId="167" fontId="8" fillId="0" borderId="11" xfId="12" applyNumberFormat="1" applyFont="1" applyBorder="1" applyAlignment="1">
      <alignment vertical="center" wrapText="1"/>
    </xf>
    <xf numFmtId="167" fontId="13" fillId="0" borderId="1" xfId="0" applyNumberFormat="1" applyFont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0" xfId="0" applyNumberFormat="1" applyFont="1" applyFill="1" applyBorder="1" applyAlignment="1" applyProtection="1">
      <alignment horizontal="left" vertical="center" wrapText="1"/>
    </xf>
    <xf numFmtId="41" fontId="3" fillId="2" borderId="0" xfId="0" applyNumberFormat="1" applyFont="1" applyFill="1" applyBorder="1" applyAlignment="1" applyProtection="1">
      <alignment horizontal="center" vertical="center"/>
    </xf>
    <xf numFmtId="43" fontId="3" fillId="2" borderId="0" xfId="8" applyFont="1" applyFill="1" applyBorder="1" applyAlignment="1" applyProtection="1">
      <alignment horizontal="right" vertical="center"/>
    </xf>
    <xf numFmtId="43" fontId="3" fillId="2" borderId="0" xfId="8" applyFont="1" applyFill="1" applyBorder="1" applyAlignment="1" applyProtection="1">
      <alignment horizontal="right" vertical="center" wrapText="1"/>
      <protection locked="0"/>
    </xf>
    <xf numFmtId="43" fontId="3" fillId="0" borderId="0" xfId="8" applyFont="1" applyFill="1" applyBorder="1" applyAlignment="1" applyProtection="1">
      <alignment horizontal="right" vertical="center"/>
    </xf>
    <xf numFmtId="43" fontId="3" fillId="0" borderId="0" xfId="8" applyFont="1" applyBorder="1" applyAlignment="1">
      <alignment horizontal="right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 wrapText="1"/>
    </xf>
    <xf numFmtId="43" fontId="3" fillId="2" borderId="1" xfId="8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0" fontId="13" fillId="0" borderId="19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167" fontId="8" fillId="0" borderId="2" xfId="12" applyNumberFormat="1" applyFont="1" applyFill="1" applyBorder="1" applyAlignment="1">
      <alignment vertical="center"/>
    </xf>
    <xf numFmtId="0" fontId="13" fillId="0" borderId="17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/>
    </xf>
    <xf numFmtId="2" fontId="8" fillId="0" borderId="12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167" fontId="8" fillId="0" borderId="12" xfId="12" applyNumberFormat="1" applyFont="1" applyFill="1" applyBorder="1" applyAlignment="1">
      <alignment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0" fontId="0" fillId="0" borderId="2" xfId="0" applyBorder="1" applyAlignment="1"/>
    <xf numFmtId="167" fontId="13" fillId="0" borderId="1" xfId="12" applyNumberFormat="1" applyFont="1" applyFill="1" applyBorder="1" applyAlignment="1">
      <alignment vertical="center"/>
    </xf>
    <xf numFmtId="167" fontId="13" fillId="2" borderId="1" xfId="12" applyNumberFormat="1" applyFont="1" applyFill="1" applyBorder="1" applyAlignment="1">
      <alignment vertical="center"/>
    </xf>
    <xf numFmtId="43" fontId="14" fillId="0" borderId="1" xfId="0" applyNumberFormat="1" applyFont="1" applyBorder="1" applyAlignment="1">
      <alignment horizontal="right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2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8" fillId="2" borderId="13" xfId="0" applyNumberFormat="1" applyFont="1" applyFill="1" applyBorder="1" applyAlignment="1" applyProtection="1">
      <alignment horizontal="center" vertical="center" wrapText="1"/>
      <protection locked="0"/>
    </xf>
    <xf numFmtId="43" fontId="8" fillId="2" borderId="6" xfId="8" applyFont="1" applyFill="1" applyBorder="1" applyAlignment="1" applyProtection="1">
      <alignment horizontal="right" vertical="center" wrapText="1"/>
      <protection locked="0"/>
    </xf>
    <xf numFmtId="0" fontId="0" fillId="0" borderId="1" xfId="0" applyBorder="1" applyAlignment="1"/>
    <xf numFmtId="0" fontId="1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" fontId="5" fillId="0" borderId="2" xfId="0" applyNumberFormat="1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3">
    <cellStyle name="Moeda" xfId="12" builtinId="4"/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8"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5"/>
  <sheetViews>
    <sheetView tabSelected="1" zoomScale="120" zoomScaleNormal="120" workbookViewId="0">
      <selection activeCell="E9" sqref="E9"/>
    </sheetView>
  </sheetViews>
  <sheetFormatPr defaultRowHeight="15"/>
  <cols>
    <col min="1" max="1" width="6.7109375" style="1" customWidth="1"/>
    <col min="2" max="2" width="9.7109375" style="1" customWidth="1"/>
    <col min="3" max="3" width="10.28515625" style="1" customWidth="1"/>
    <col min="4" max="4" width="35.7109375" style="1" customWidth="1"/>
    <col min="5" max="5" width="4.7109375" style="1" customWidth="1"/>
    <col min="6" max="6" width="8.42578125" style="1" customWidth="1"/>
    <col min="7" max="7" width="10.5703125" style="1" bestFit="1" customWidth="1"/>
    <col min="8" max="8" width="10.85546875" style="1" bestFit="1" customWidth="1"/>
    <col min="9" max="9" width="11.5703125" style="1" bestFit="1" customWidth="1"/>
    <col min="10" max="10" width="9.140625" style="1"/>
    <col min="11" max="11" width="13.28515625" style="1" bestFit="1" customWidth="1"/>
    <col min="12" max="12" width="9.5703125" style="1" bestFit="1" customWidth="1"/>
    <col min="13" max="16384" width="9.140625" style="1"/>
  </cols>
  <sheetData>
    <row r="1" spans="1:12" ht="39.950000000000003" customHeight="1">
      <c r="A1" s="200" t="s">
        <v>107</v>
      </c>
      <c r="B1" s="201"/>
      <c r="C1" s="201"/>
      <c r="D1" s="201"/>
      <c r="E1" s="201"/>
      <c r="F1" s="201"/>
      <c r="G1" s="201"/>
      <c r="H1" s="201"/>
      <c r="I1" s="201"/>
    </row>
    <row r="2" spans="1:12">
      <c r="A2" s="202" t="s">
        <v>103</v>
      </c>
      <c r="B2" s="202"/>
      <c r="C2" s="202"/>
      <c r="D2" s="202"/>
      <c r="E2" s="202"/>
      <c r="F2" s="202"/>
      <c r="G2" s="202"/>
      <c r="H2" s="202"/>
      <c r="I2" s="202"/>
    </row>
    <row r="3" spans="1:12">
      <c r="A3" s="203" t="s">
        <v>104</v>
      </c>
      <c r="B3" s="203"/>
      <c r="C3" s="203"/>
      <c r="D3" s="203"/>
      <c r="E3" s="203"/>
      <c r="F3" s="203"/>
      <c r="G3" s="203"/>
      <c r="H3" s="203"/>
      <c r="I3" s="203"/>
    </row>
    <row r="4" spans="1:12">
      <c r="A4" s="204" t="s">
        <v>487</v>
      </c>
      <c r="B4" s="204"/>
      <c r="C4" s="204"/>
      <c r="D4" s="204"/>
      <c r="E4" s="204"/>
      <c r="F4" s="204"/>
      <c r="G4" s="204"/>
      <c r="H4" s="204"/>
      <c r="I4" s="204"/>
    </row>
    <row r="5" spans="1:12">
      <c r="A5" s="208" t="s">
        <v>393</v>
      </c>
      <c r="B5" s="208"/>
      <c r="C5" s="208"/>
      <c r="D5" s="208"/>
      <c r="E5" s="208"/>
      <c r="F5" s="208"/>
      <c r="G5" s="208"/>
      <c r="H5" s="208"/>
      <c r="I5" s="208"/>
    </row>
    <row r="6" spans="1:12">
      <c r="A6" s="205" t="s">
        <v>334</v>
      </c>
      <c r="B6" s="206"/>
      <c r="C6" s="207" t="s">
        <v>392</v>
      </c>
      <c r="D6" s="207"/>
      <c r="E6" s="27"/>
      <c r="F6" s="28"/>
      <c r="G6" s="33"/>
      <c r="H6" s="32" t="s">
        <v>102</v>
      </c>
      <c r="I6" s="31">
        <v>0.2984</v>
      </c>
    </row>
    <row r="7" spans="1:12" ht="22.5">
      <c r="A7" s="6" t="s">
        <v>1</v>
      </c>
      <c r="B7" s="9" t="s">
        <v>2</v>
      </c>
      <c r="C7" s="4" t="s">
        <v>3</v>
      </c>
      <c r="D7" s="2" t="s">
        <v>4</v>
      </c>
      <c r="E7" s="29" t="s">
        <v>5</v>
      </c>
      <c r="F7" s="30" t="s">
        <v>6</v>
      </c>
      <c r="G7" s="2" t="s">
        <v>7</v>
      </c>
      <c r="H7" s="2" t="s">
        <v>8</v>
      </c>
      <c r="I7" s="3" t="s">
        <v>9</v>
      </c>
    </row>
    <row r="8" spans="1:12" ht="22.5">
      <c r="A8" s="10"/>
      <c r="B8" s="13"/>
      <c r="C8" s="14"/>
      <c r="D8" s="23" t="s">
        <v>394</v>
      </c>
      <c r="E8" s="15" t="s">
        <v>0</v>
      </c>
      <c r="F8" s="16">
        <v>0</v>
      </c>
      <c r="G8" s="17"/>
      <c r="H8" s="7">
        <v>0</v>
      </c>
      <c r="I8" s="24">
        <f>SUM(I9+I17+I41+I46+I51+I59+I63+I79)</f>
        <v>272673.87</v>
      </c>
      <c r="K8" s="81"/>
    </row>
    <row r="9" spans="1:12">
      <c r="A9" s="111">
        <v>1</v>
      </c>
      <c r="B9" s="18"/>
      <c r="C9" s="19"/>
      <c r="D9" s="23" t="s">
        <v>12</v>
      </c>
      <c r="E9" s="15" t="s">
        <v>0</v>
      </c>
      <c r="F9" s="16">
        <v>0</v>
      </c>
      <c r="G9" s="20">
        <v>0</v>
      </c>
      <c r="H9" s="7">
        <v>0</v>
      </c>
      <c r="I9" s="25">
        <f>SUM(I10:I16)</f>
        <v>14581.88</v>
      </c>
    </row>
    <row r="10" spans="1:12" ht="67.5">
      <c r="A10" s="11" t="s">
        <v>11</v>
      </c>
      <c r="B10" s="18" t="s">
        <v>108</v>
      </c>
      <c r="C10" s="21" t="s">
        <v>109</v>
      </c>
      <c r="D10" s="22" t="s">
        <v>110</v>
      </c>
      <c r="E10" s="15" t="s">
        <v>111</v>
      </c>
      <c r="F10" s="16">
        <f>'MEMÓRIA DE CÁLCULO'!E5</f>
        <v>1</v>
      </c>
      <c r="G10" s="20">
        <v>1088.76</v>
      </c>
      <c r="H10" s="7">
        <f>ROUND(G10+(G10*$I$6),2)</f>
        <v>1413.65</v>
      </c>
      <c r="I10" s="8">
        <f>ROUND(F10*H10,2)</f>
        <v>1413.65</v>
      </c>
      <c r="K10" s="12"/>
      <c r="L10" s="12"/>
    </row>
    <row r="11" spans="1:12" s="42" customFormat="1" ht="45">
      <c r="A11" s="11" t="s">
        <v>15</v>
      </c>
      <c r="B11" s="101" t="s">
        <v>108</v>
      </c>
      <c r="C11" s="102" t="s">
        <v>323</v>
      </c>
      <c r="D11" s="103" t="s">
        <v>324</v>
      </c>
      <c r="E11" s="104" t="s">
        <v>111</v>
      </c>
      <c r="F11" s="110">
        <f>'MEMÓRIA DE CÁLCULO'!E9</f>
        <v>1</v>
      </c>
      <c r="G11" s="106">
        <v>5059.6899999999996</v>
      </c>
      <c r="H11" s="105">
        <f t="shared" ref="H11:H16" si="0">ROUND(G11+(G11*$I$6),2)</f>
        <v>6569.5</v>
      </c>
      <c r="I11" s="107">
        <f t="shared" ref="I11:I45" si="1">ROUND(F11*H11,2)</f>
        <v>6569.5</v>
      </c>
      <c r="K11" s="12"/>
      <c r="L11" s="12"/>
    </row>
    <row r="12" spans="1:12" s="42" customFormat="1">
      <c r="A12" s="11" t="s">
        <v>36</v>
      </c>
      <c r="B12" s="36"/>
      <c r="C12" s="84"/>
      <c r="D12" s="108" t="s">
        <v>331</v>
      </c>
      <c r="E12" s="104" t="s">
        <v>123</v>
      </c>
      <c r="F12" s="87">
        <v>1</v>
      </c>
      <c r="G12" s="109">
        <f>H12/(1+I6)</f>
        <v>2144.9476278496613</v>
      </c>
      <c r="H12" s="89">
        <v>2785</v>
      </c>
      <c r="I12" s="107">
        <f t="shared" si="1"/>
        <v>2785</v>
      </c>
      <c r="K12" s="82"/>
      <c r="L12" s="12"/>
    </row>
    <row r="13" spans="1:12">
      <c r="A13" s="11" t="s">
        <v>42</v>
      </c>
      <c r="B13" s="18" t="s">
        <v>108</v>
      </c>
      <c r="C13" s="21" t="s">
        <v>112</v>
      </c>
      <c r="D13" s="22" t="s">
        <v>113</v>
      </c>
      <c r="E13" s="15" t="s">
        <v>14</v>
      </c>
      <c r="F13" s="16">
        <v>137.31</v>
      </c>
      <c r="G13" s="20">
        <v>6.84</v>
      </c>
      <c r="H13" s="7">
        <f t="shared" si="0"/>
        <v>8.8800000000000008</v>
      </c>
      <c r="I13" s="8">
        <f t="shared" si="1"/>
        <v>1219.31</v>
      </c>
      <c r="K13" s="12"/>
      <c r="L13" s="12"/>
    </row>
    <row r="14" spans="1:12">
      <c r="A14" s="11" t="s">
        <v>55</v>
      </c>
      <c r="B14" s="18"/>
      <c r="C14" s="21"/>
      <c r="D14" s="22" t="s">
        <v>115</v>
      </c>
      <c r="E14" s="15"/>
      <c r="F14" s="16">
        <f>'MEMÓRIA DE CÁLCULO'!E12</f>
        <v>0</v>
      </c>
      <c r="G14" s="20"/>
      <c r="H14" s="7"/>
      <c r="I14" s="8"/>
      <c r="K14" s="12"/>
      <c r="L14" s="12"/>
    </row>
    <row r="15" spans="1:12">
      <c r="A15" s="11" t="s">
        <v>62</v>
      </c>
      <c r="B15" s="18" t="s">
        <v>108</v>
      </c>
      <c r="C15" s="21" t="s">
        <v>117</v>
      </c>
      <c r="D15" s="22" t="s">
        <v>118</v>
      </c>
      <c r="E15" s="15" t="s">
        <v>116</v>
      </c>
      <c r="F15" s="16">
        <v>1</v>
      </c>
      <c r="G15" s="20">
        <v>921.26</v>
      </c>
      <c r="H15" s="7">
        <f t="shared" si="0"/>
        <v>1196.1600000000001</v>
      </c>
      <c r="I15" s="8">
        <f t="shared" si="1"/>
        <v>1196.1600000000001</v>
      </c>
      <c r="K15" s="12"/>
      <c r="L15" s="12"/>
    </row>
    <row r="16" spans="1:12">
      <c r="A16" s="11" t="s">
        <v>74</v>
      </c>
      <c r="B16" s="18" t="s">
        <v>108</v>
      </c>
      <c r="C16" s="21" t="s">
        <v>119</v>
      </c>
      <c r="D16" s="22" t="s">
        <v>120</v>
      </c>
      <c r="E16" s="15" t="s">
        <v>116</v>
      </c>
      <c r="F16" s="16">
        <v>1</v>
      </c>
      <c r="G16" s="20">
        <v>1076.9100000000001</v>
      </c>
      <c r="H16" s="7">
        <f t="shared" si="0"/>
        <v>1398.26</v>
      </c>
      <c r="I16" s="8">
        <f t="shared" si="1"/>
        <v>1398.26</v>
      </c>
      <c r="K16" s="12"/>
      <c r="L16" s="12"/>
    </row>
    <row r="17" spans="1:9">
      <c r="A17" s="111">
        <v>2</v>
      </c>
      <c r="B17" s="18"/>
      <c r="C17" s="21"/>
      <c r="D17" s="26" t="s">
        <v>16</v>
      </c>
      <c r="E17" s="15" t="s">
        <v>0</v>
      </c>
      <c r="F17" s="16">
        <f>'MEMÓRIA DE CÁLCULO'!E21</f>
        <v>0</v>
      </c>
      <c r="G17" s="20"/>
      <c r="H17" s="7">
        <f t="shared" ref="H17:H73" si="2">ROUND(G17+(G17*$I$6),2)</f>
        <v>0</v>
      </c>
      <c r="I17" s="25">
        <f>SUM(I18:I40)</f>
        <v>162737.17000000001</v>
      </c>
    </row>
    <row r="18" spans="1:9">
      <c r="A18" s="5" t="s">
        <v>335</v>
      </c>
      <c r="B18" s="18" t="s">
        <v>108</v>
      </c>
      <c r="C18" s="21" t="s">
        <v>121</v>
      </c>
      <c r="D18" s="22" t="s">
        <v>122</v>
      </c>
      <c r="E18" s="15" t="s">
        <v>18</v>
      </c>
      <c r="F18" s="16">
        <v>16.649999999999999</v>
      </c>
      <c r="G18" s="20">
        <v>44.98</v>
      </c>
      <c r="H18" s="7">
        <f t="shared" si="2"/>
        <v>58.4</v>
      </c>
      <c r="I18" s="8">
        <f t="shared" si="1"/>
        <v>972.36</v>
      </c>
    </row>
    <row r="19" spans="1:9" ht="22.5">
      <c r="A19" s="5" t="s">
        <v>336</v>
      </c>
      <c r="B19" s="18" t="s">
        <v>108</v>
      </c>
      <c r="C19" s="21" t="s">
        <v>481</v>
      </c>
      <c r="D19" s="22" t="s">
        <v>482</v>
      </c>
      <c r="E19" s="15" t="s">
        <v>123</v>
      </c>
      <c r="F19" s="16">
        <f>'MEMÓRIA DE CÁLCULO'!E23</f>
        <v>1</v>
      </c>
      <c r="G19" s="20">
        <v>1500</v>
      </c>
      <c r="H19" s="7">
        <f t="shared" si="2"/>
        <v>1947.6</v>
      </c>
      <c r="I19" s="8">
        <f t="shared" si="1"/>
        <v>1947.6</v>
      </c>
    </row>
    <row r="20" spans="1:9" ht="23.25">
      <c r="A20" s="5" t="s">
        <v>337</v>
      </c>
      <c r="B20" s="18" t="s">
        <v>108</v>
      </c>
      <c r="C20" s="21" t="s">
        <v>479</v>
      </c>
      <c r="D20" s="34" t="s">
        <v>480</v>
      </c>
      <c r="E20" s="15" t="s">
        <v>20</v>
      </c>
      <c r="F20" s="16">
        <v>270</v>
      </c>
      <c r="G20" s="20">
        <v>39.69</v>
      </c>
      <c r="H20" s="7">
        <f t="shared" si="2"/>
        <v>51.53</v>
      </c>
      <c r="I20" s="8">
        <f t="shared" si="1"/>
        <v>13913.1</v>
      </c>
    </row>
    <row r="21" spans="1:9" ht="22.5">
      <c r="A21" s="5" t="s">
        <v>338</v>
      </c>
      <c r="B21" s="18" t="s">
        <v>108</v>
      </c>
      <c r="C21" s="21" t="s">
        <v>124</v>
      </c>
      <c r="D21" s="22" t="s">
        <v>125</v>
      </c>
      <c r="E21" s="15" t="s">
        <v>14</v>
      </c>
      <c r="F21" s="16">
        <v>129.91999999999999</v>
      </c>
      <c r="G21" s="20">
        <v>38.85</v>
      </c>
      <c r="H21" s="7">
        <f t="shared" si="2"/>
        <v>50.44</v>
      </c>
      <c r="I21" s="8">
        <f t="shared" si="1"/>
        <v>6553.16</v>
      </c>
    </row>
    <row r="22" spans="1:9">
      <c r="A22" s="5" t="s">
        <v>339</v>
      </c>
      <c r="B22" s="18"/>
      <c r="C22" s="21"/>
      <c r="D22" s="22" t="s">
        <v>126</v>
      </c>
      <c r="E22" s="15"/>
      <c r="F22" s="16">
        <f>'MEMÓRIA DE CÁLCULO'!E26</f>
        <v>0</v>
      </c>
      <c r="G22" s="20"/>
      <c r="H22" s="7"/>
      <c r="I22" s="8">
        <f t="shared" si="1"/>
        <v>0</v>
      </c>
    </row>
    <row r="23" spans="1:9" ht="22.5">
      <c r="A23" s="5" t="s">
        <v>340</v>
      </c>
      <c r="B23" s="18" t="s">
        <v>108</v>
      </c>
      <c r="C23" s="21" t="s">
        <v>124</v>
      </c>
      <c r="D23" s="22" t="s">
        <v>125</v>
      </c>
      <c r="E23" s="15" t="s">
        <v>14</v>
      </c>
      <c r="F23" s="16">
        <v>137.31</v>
      </c>
      <c r="G23" s="20">
        <v>38.85</v>
      </c>
      <c r="H23" s="7">
        <f t="shared" ref="H23:H26" si="3">ROUND(G23+(G23*$I$6),2)</f>
        <v>50.44</v>
      </c>
      <c r="I23" s="8">
        <f t="shared" si="1"/>
        <v>6925.92</v>
      </c>
    </row>
    <row r="24" spans="1:9" ht="33.75">
      <c r="A24" s="5" t="s">
        <v>341</v>
      </c>
      <c r="B24" s="18" t="s">
        <v>108</v>
      </c>
      <c r="C24" s="21" t="s">
        <v>127</v>
      </c>
      <c r="D24" s="22" t="s">
        <v>128</v>
      </c>
      <c r="E24" s="15" t="s">
        <v>18</v>
      </c>
      <c r="F24" s="16">
        <v>13.73</v>
      </c>
      <c r="G24" s="20">
        <v>346.57</v>
      </c>
      <c r="H24" s="7">
        <f t="shared" si="3"/>
        <v>449.99</v>
      </c>
      <c r="I24" s="8">
        <f t="shared" si="1"/>
        <v>6178.36</v>
      </c>
    </row>
    <row r="25" spans="1:9" ht="22.5">
      <c r="A25" s="5" t="s">
        <v>342</v>
      </c>
      <c r="B25" s="18" t="s">
        <v>108</v>
      </c>
      <c r="C25" s="21" t="s">
        <v>129</v>
      </c>
      <c r="D25" s="22" t="s">
        <v>130</v>
      </c>
      <c r="E25" s="15" t="s">
        <v>14</v>
      </c>
      <c r="F25" s="16">
        <v>137.31</v>
      </c>
      <c r="G25" s="20">
        <v>2.19</v>
      </c>
      <c r="H25" s="7">
        <f t="shared" si="3"/>
        <v>2.84</v>
      </c>
      <c r="I25" s="8">
        <f t="shared" si="1"/>
        <v>389.96</v>
      </c>
    </row>
    <row r="26" spans="1:9" ht="45">
      <c r="A26" s="5" t="s">
        <v>343</v>
      </c>
      <c r="B26" s="18" t="s">
        <v>108</v>
      </c>
      <c r="C26" s="21" t="s">
        <v>131</v>
      </c>
      <c r="D26" s="22" t="s">
        <v>132</v>
      </c>
      <c r="E26" s="15" t="s">
        <v>24</v>
      </c>
      <c r="F26" s="16">
        <v>1470</v>
      </c>
      <c r="G26" s="20">
        <v>8.64</v>
      </c>
      <c r="H26" s="7">
        <f t="shared" si="3"/>
        <v>11.22</v>
      </c>
      <c r="I26" s="8">
        <f t="shared" si="1"/>
        <v>16493.400000000001</v>
      </c>
    </row>
    <row r="27" spans="1:9">
      <c r="A27" s="5" t="s">
        <v>344</v>
      </c>
      <c r="B27" s="18" t="s">
        <v>108</v>
      </c>
      <c r="C27" s="21" t="s">
        <v>133</v>
      </c>
      <c r="D27" s="22" t="s">
        <v>134</v>
      </c>
      <c r="E27" s="15" t="s">
        <v>24</v>
      </c>
      <c r="F27" s="16">
        <v>1653</v>
      </c>
      <c r="G27" s="20">
        <v>7.31</v>
      </c>
      <c r="H27" s="7">
        <f t="shared" si="2"/>
        <v>9.49</v>
      </c>
      <c r="I27" s="8">
        <f t="shared" si="1"/>
        <v>15686.97</v>
      </c>
    </row>
    <row r="28" spans="1:9" ht="22.5">
      <c r="A28" s="5" t="s">
        <v>345</v>
      </c>
      <c r="B28" s="18" t="s">
        <v>108</v>
      </c>
      <c r="C28" s="21" t="s">
        <v>135</v>
      </c>
      <c r="D28" s="22" t="s">
        <v>136</v>
      </c>
      <c r="E28" s="15" t="s">
        <v>18</v>
      </c>
      <c r="F28" s="16">
        <v>6.65</v>
      </c>
      <c r="G28" s="20">
        <v>28.25</v>
      </c>
      <c r="H28" s="7">
        <f t="shared" si="2"/>
        <v>36.68</v>
      </c>
      <c r="I28" s="8">
        <f t="shared" si="1"/>
        <v>243.92</v>
      </c>
    </row>
    <row r="29" spans="1:9" ht="45">
      <c r="A29" s="5" t="s">
        <v>346</v>
      </c>
      <c r="B29" s="18" t="s">
        <v>108</v>
      </c>
      <c r="C29" s="21" t="s">
        <v>137</v>
      </c>
      <c r="D29" s="22" t="s">
        <v>138</v>
      </c>
      <c r="E29" s="15" t="s">
        <v>18</v>
      </c>
      <c r="F29" s="16">
        <v>15.03</v>
      </c>
      <c r="G29" s="20">
        <v>407.78</v>
      </c>
      <c r="H29" s="7">
        <f t="shared" si="2"/>
        <v>529.46</v>
      </c>
      <c r="I29" s="8">
        <f t="shared" si="1"/>
        <v>7957.78</v>
      </c>
    </row>
    <row r="30" spans="1:9" ht="33.75">
      <c r="A30" s="5" t="s">
        <v>347</v>
      </c>
      <c r="B30" s="18" t="s">
        <v>108</v>
      </c>
      <c r="C30" s="195" t="s">
        <v>406</v>
      </c>
      <c r="D30" s="22" t="s">
        <v>457</v>
      </c>
      <c r="E30" s="15" t="s">
        <v>14</v>
      </c>
      <c r="F30" s="16">
        <v>259.83999999999997</v>
      </c>
      <c r="G30" s="20">
        <v>38.76</v>
      </c>
      <c r="H30" s="7">
        <f t="shared" si="2"/>
        <v>50.33</v>
      </c>
      <c r="I30" s="8">
        <f t="shared" si="1"/>
        <v>13077.75</v>
      </c>
    </row>
    <row r="31" spans="1:9" ht="56.25">
      <c r="A31" s="5" t="s">
        <v>348</v>
      </c>
      <c r="B31" s="18" t="s">
        <v>108</v>
      </c>
      <c r="C31" s="21" t="s">
        <v>139</v>
      </c>
      <c r="D31" s="22" t="s">
        <v>140</v>
      </c>
      <c r="E31" s="15" t="s">
        <v>20</v>
      </c>
      <c r="F31" s="16">
        <v>162.4</v>
      </c>
      <c r="G31" s="20">
        <v>11</v>
      </c>
      <c r="H31" s="7">
        <f t="shared" si="2"/>
        <v>14.28</v>
      </c>
      <c r="I31" s="8">
        <f t="shared" si="1"/>
        <v>2319.0700000000002</v>
      </c>
    </row>
    <row r="32" spans="1:9" ht="45">
      <c r="A32" s="5" t="s">
        <v>349</v>
      </c>
      <c r="B32" s="18" t="s">
        <v>108</v>
      </c>
      <c r="C32" s="21" t="s">
        <v>141</v>
      </c>
      <c r="D32" s="22" t="s">
        <v>142</v>
      </c>
      <c r="E32" s="15" t="s">
        <v>14</v>
      </c>
      <c r="F32" s="16">
        <v>519.67999999999995</v>
      </c>
      <c r="G32" s="20">
        <v>5.63</v>
      </c>
      <c r="H32" s="7">
        <f t="shared" si="2"/>
        <v>7.31</v>
      </c>
      <c r="I32" s="8">
        <f t="shared" si="1"/>
        <v>3798.86</v>
      </c>
    </row>
    <row r="33" spans="1:9" ht="33.75">
      <c r="A33" s="5" t="s">
        <v>350</v>
      </c>
      <c r="B33" s="18" t="s">
        <v>108</v>
      </c>
      <c r="C33" s="21" t="s">
        <v>143</v>
      </c>
      <c r="D33" s="22" t="s">
        <v>144</v>
      </c>
      <c r="E33" s="15" t="s">
        <v>14</v>
      </c>
      <c r="F33" s="16">
        <v>519.67999999999995</v>
      </c>
      <c r="G33" s="20">
        <v>21.79</v>
      </c>
      <c r="H33" s="7">
        <f t="shared" si="2"/>
        <v>28.29</v>
      </c>
      <c r="I33" s="8">
        <f t="shared" si="1"/>
        <v>14701.75</v>
      </c>
    </row>
    <row r="34" spans="1:9" ht="33.75">
      <c r="A34" s="5" t="s">
        <v>351</v>
      </c>
      <c r="B34" s="18" t="s">
        <v>108</v>
      </c>
      <c r="C34" s="195" t="s">
        <v>485</v>
      </c>
      <c r="D34" s="22" t="s">
        <v>486</v>
      </c>
      <c r="E34" s="15" t="s">
        <v>14</v>
      </c>
      <c r="F34" s="16">
        <v>81.2</v>
      </c>
      <c r="G34" s="20">
        <v>46.7</v>
      </c>
      <c r="H34" s="7">
        <f t="shared" si="2"/>
        <v>60.64</v>
      </c>
      <c r="I34" s="8">
        <f t="shared" si="1"/>
        <v>4923.97</v>
      </c>
    </row>
    <row r="35" spans="1:9" ht="45">
      <c r="A35" s="5" t="s">
        <v>352</v>
      </c>
      <c r="B35" s="18" t="s">
        <v>108</v>
      </c>
      <c r="C35" s="21" t="s">
        <v>141</v>
      </c>
      <c r="D35" s="22" t="s">
        <v>142</v>
      </c>
      <c r="E35" s="15" t="s">
        <v>14</v>
      </c>
      <c r="F35" s="16">
        <v>81.2</v>
      </c>
      <c r="G35" s="20">
        <v>5.63</v>
      </c>
      <c r="H35" s="7">
        <f t="shared" si="2"/>
        <v>7.31</v>
      </c>
      <c r="I35" s="8">
        <f t="shared" si="1"/>
        <v>593.57000000000005</v>
      </c>
    </row>
    <row r="36" spans="1:9" ht="45">
      <c r="A36" s="5" t="s">
        <v>353</v>
      </c>
      <c r="B36" s="18" t="s">
        <v>108</v>
      </c>
      <c r="C36" s="21" t="s">
        <v>145</v>
      </c>
      <c r="D36" s="22" t="s">
        <v>146</v>
      </c>
      <c r="E36" s="15" t="s">
        <v>14</v>
      </c>
      <c r="F36" s="16">
        <v>81.2</v>
      </c>
      <c r="G36" s="20">
        <v>26.68</v>
      </c>
      <c r="H36" s="7">
        <f t="shared" si="2"/>
        <v>34.64</v>
      </c>
      <c r="I36" s="8">
        <f t="shared" si="1"/>
        <v>2812.77</v>
      </c>
    </row>
    <row r="37" spans="1:9" ht="22.5">
      <c r="A37" s="5" t="s">
        <v>354</v>
      </c>
      <c r="B37" s="18" t="s">
        <v>108</v>
      </c>
      <c r="C37" s="21" t="s">
        <v>147</v>
      </c>
      <c r="D37" s="22" t="s">
        <v>148</v>
      </c>
      <c r="E37" s="15" t="s">
        <v>14</v>
      </c>
      <c r="F37" s="16">
        <v>40.6</v>
      </c>
      <c r="G37" s="20">
        <v>28.17</v>
      </c>
      <c r="H37" s="7">
        <f t="shared" si="2"/>
        <v>36.58</v>
      </c>
      <c r="I37" s="8">
        <f t="shared" si="1"/>
        <v>1485.15</v>
      </c>
    </row>
    <row r="38" spans="1:9" ht="22.5">
      <c r="A38" s="5" t="s">
        <v>355</v>
      </c>
      <c r="B38" s="18" t="s">
        <v>108</v>
      </c>
      <c r="C38" s="21" t="s">
        <v>302</v>
      </c>
      <c r="D38" s="22" t="s">
        <v>301</v>
      </c>
      <c r="E38" s="15" t="s">
        <v>14</v>
      </c>
      <c r="F38" s="16">
        <v>274.42</v>
      </c>
      <c r="G38" s="20">
        <v>6.31</v>
      </c>
      <c r="H38" s="7">
        <f t="shared" si="2"/>
        <v>8.19</v>
      </c>
      <c r="I38" s="8">
        <f t="shared" si="1"/>
        <v>2247.5</v>
      </c>
    </row>
    <row r="39" spans="1:9" ht="22.5">
      <c r="A39" s="5" t="s">
        <v>356</v>
      </c>
      <c r="B39" s="18" t="s">
        <v>108</v>
      </c>
      <c r="C39" s="21" t="s">
        <v>303</v>
      </c>
      <c r="D39" s="22" t="s">
        <v>304</v>
      </c>
      <c r="E39" s="15" t="s">
        <v>14</v>
      </c>
      <c r="F39" s="16">
        <v>274.42</v>
      </c>
      <c r="G39" s="20">
        <v>91.57</v>
      </c>
      <c r="H39" s="7">
        <f t="shared" ref="H39:H40" si="4">ROUND(G39+(G39*$I$6),2)</f>
        <v>118.89</v>
      </c>
      <c r="I39" s="8">
        <f t="shared" si="1"/>
        <v>32625.79</v>
      </c>
    </row>
    <row r="40" spans="1:9" ht="33.75">
      <c r="A40" s="5" t="s">
        <v>357</v>
      </c>
      <c r="B40" s="18" t="s">
        <v>108</v>
      </c>
      <c r="C40" s="21" t="s">
        <v>310</v>
      </c>
      <c r="D40" s="22" t="s">
        <v>311</v>
      </c>
      <c r="E40" s="15" t="s">
        <v>18</v>
      </c>
      <c r="F40" s="16">
        <v>12.35</v>
      </c>
      <c r="G40" s="20">
        <v>429.58</v>
      </c>
      <c r="H40" s="7">
        <f t="shared" si="4"/>
        <v>557.77</v>
      </c>
      <c r="I40" s="8">
        <f t="shared" si="1"/>
        <v>6888.46</v>
      </c>
    </row>
    <row r="41" spans="1:9">
      <c r="A41" s="111">
        <v>3</v>
      </c>
      <c r="B41" s="18"/>
      <c r="C41" s="21"/>
      <c r="D41" s="26" t="s">
        <v>37</v>
      </c>
      <c r="E41" s="15" t="s">
        <v>0</v>
      </c>
      <c r="F41" s="16">
        <f>'MEMÓRIA DE CÁLCULO'!E47</f>
        <v>0</v>
      </c>
      <c r="G41" s="20"/>
      <c r="H41" s="7">
        <f t="shared" si="2"/>
        <v>0</v>
      </c>
      <c r="I41" s="25">
        <f>SUM(I42:I45)</f>
        <v>34281.56</v>
      </c>
    </row>
    <row r="42" spans="1:9" ht="22.5">
      <c r="A42" s="5" t="s">
        <v>358</v>
      </c>
      <c r="B42" s="18" t="s">
        <v>108</v>
      </c>
      <c r="C42" s="21" t="s">
        <v>474</v>
      </c>
      <c r="D42" s="22" t="s">
        <v>475</v>
      </c>
      <c r="E42" s="15" t="s">
        <v>333</v>
      </c>
      <c r="F42" s="16">
        <v>175.31</v>
      </c>
      <c r="G42" s="196">
        <v>71.95</v>
      </c>
      <c r="H42" s="7">
        <f t="shared" si="2"/>
        <v>93.42</v>
      </c>
      <c r="I42" s="8">
        <f t="shared" si="1"/>
        <v>16377.46</v>
      </c>
    </row>
    <row r="43" spans="1:9" ht="22.5">
      <c r="A43" s="5" t="s">
        <v>359</v>
      </c>
      <c r="B43" s="18" t="s">
        <v>108</v>
      </c>
      <c r="C43" s="21" t="s">
        <v>476</v>
      </c>
      <c r="D43" s="22" t="s">
        <v>477</v>
      </c>
      <c r="E43" s="15" t="s">
        <v>14</v>
      </c>
      <c r="F43" s="16">
        <v>175.31</v>
      </c>
      <c r="G43" s="20">
        <v>55.14</v>
      </c>
      <c r="H43" s="7">
        <f t="shared" si="2"/>
        <v>71.59</v>
      </c>
      <c r="I43" s="8">
        <f t="shared" si="1"/>
        <v>12550.44</v>
      </c>
    </row>
    <row r="44" spans="1:9" ht="22.5">
      <c r="A44" s="5" t="s">
        <v>360</v>
      </c>
      <c r="B44" s="18" t="s">
        <v>108</v>
      </c>
      <c r="C44" s="21" t="s">
        <v>149</v>
      </c>
      <c r="D44" s="22" t="s">
        <v>150</v>
      </c>
      <c r="E44" s="15" t="s">
        <v>20</v>
      </c>
      <c r="F44" s="16">
        <v>47.5</v>
      </c>
      <c r="G44" s="20">
        <v>60.29</v>
      </c>
      <c r="H44" s="7">
        <f t="shared" si="2"/>
        <v>78.28</v>
      </c>
      <c r="I44" s="8">
        <f t="shared" si="1"/>
        <v>3718.3</v>
      </c>
    </row>
    <row r="45" spans="1:9" ht="22.5">
      <c r="A45" s="5" t="s">
        <v>361</v>
      </c>
      <c r="B45" s="18" t="s">
        <v>108</v>
      </c>
      <c r="C45" s="21" t="s">
        <v>151</v>
      </c>
      <c r="D45" s="22" t="s">
        <v>152</v>
      </c>
      <c r="E45" s="15" t="s">
        <v>20</v>
      </c>
      <c r="F45" s="16">
        <v>24</v>
      </c>
      <c r="G45" s="20">
        <v>52.48</v>
      </c>
      <c r="H45" s="7">
        <f t="shared" si="2"/>
        <v>68.14</v>
      </c>
      <c r="I45" s="8">
        <f t="shared" si="1"/>
        <v>1635.36</v>
      </c>
    </row>
    <row r="46" spans="1:9" s="42" customFormat="1">
      <c r="A46" s="111">
        <v>4</v>
      </c>
      <c r="B46" s="36"/>
      <c r="C46" s="37"/>
      <c r="D46" s="38" t="s">
        <v>56</v>
      </c>
      <c r="E46" s="39" t="s">
        <v>0</v>
      </c>
      <c r="F46" s="16">
        <f>'MEMÓRIA DE CÁLCULO'!E71</f>
        <v>0</v>
      </c>
      <c r="G46" s="40"/>
      <c r="H46" s="7">
        <f t="shared" si="2"/>
        <v>0</v>
      </c>
      <c r="I46" s="41">
        <f>SUM(I47:I50)</f>
        <v>20945.54</v>
      </c>
    </row>
    <row r="47" spans="1:9" ht="22.5">
      <c r="A47" s="5" t="s">
        <v>362</v>
      </c>
      <c r="B47" s="18" t="s">
        <v>108</v>
      </c>
      <c r="C47" s="21" t="s">
        <v>153</v>
      </c>
      <c r="D47" s="22" t="s">
        <v>154</v>
      </c>
      <c r="E47" s="15" t="s">
        <v>14</v>
      </c>
      <c r="F47" s="16">
        <v>137.31</v>
      </c>
      <c r="G47" s="20">
        <v>25.57</v>
      </c>
      <c r="H47" s="7">
        <f t="shared" si="2"/>
        <v>33.200000000000003</v>
      </c>
      <c r="I47" s="8">
        <f t="shared" ref="I47:I50" si="5">ROUND(F47*H47,2)</f>
        <v>4558.6899999999996</v>
      </c>
    </row>
    <row r="48" spans="1:9" ht="56.25">
      <c r="A48" s="5" t="s">
        <v>363</v>
      </c>
      <c r="B48" s="18" t="s">
        <v>108</v>
      </c>
      <c r="C48" s="21" t="s">
        <v>155</v>
      </c>
      <c r="D48" s="22" t="s">
        <v>156</v>
      </c>
      <c r="E48" s="15" t="s">
        <v>14</v>
      </c>
      <c r="F48" s="16">
        <v>137.31</v>
      </c>
      <c r="G48" s="20">
        <v>68.510000000000005</v>
      </c>
      <c r="H48" s="7">
        <f t="shared" si="2"/>
        <v>88.95</v>
      </c>
      <c r="I48" s="8">
        <f t="shared" si="5"/>
        <v>12213.72</v>
      </c>
    </row>
    <row r="49" spans="1:9" ht="33.75">
      <c r="A49" s="5" t="s">
        <v>364</v>
      </c>
      <c r="B49" s="18" t="s">
        <v>108</v>
      </c>
      <c r="C49" s="21" t="s">
        <v>262</v>
      </c>
      <c r="D49" s="22" t="s">
        <v>263</v>
      </c>
      <c r="E49" s="15" t="s">
        <v>20</v>
      </c>
      <c r="F49" s="16">
        <v>81.2</v>
      </c>
      <c r="G49" s="20">
        <v>13.45</v>
      </c>
      <c r="H49" s="7">
        <f t="shared" si="2"/>
        <v>17.46</v>
      </c>
      <c r="I49" s="8">
        <f t="shared" si="5"/>
        <v>1417.75</v>
      </c>
    </row>
    <row r="50" spans="1:9" ht="22.5">
      <c r="A50" s="5" t="s">
        <v>365</v>
      </c>
      <c r="B50" s="18" t="s">
        <v>108</v>
      </c>
      <c r="C50" s="21" t="s">
        <v>158</v>
      </c>
      <c r="D50" s="22" t="s">
        <v>157</v>
      </c>
      <c r="E50" s="15" t="s">
        <v>14</v>
      </c>
      <c r="F50" s="16">
        <v>57</v>
      </c>
      <c r="G50" s="20">
        <v>37.229999999999997</v>
      </c>
      <c r="H50" s="7">
        <f t="shared" si="2"/>
        <v>48.34</v>
      </c>
      <c r="I50" s="8">
        <f t="shared" si="5"/>
        <v>2755.38</v>
      </c>
    </row>
    <row r="51" spans="1:9">
      <c r="A51" s="111">
        <v>5</v>
      </c>
      <c r="B51" s="18"/>
      <c r="C51" s="21"/>
      <c r="D51" s="26" t="s">
        <v>63</v>
      </c>
      <c r="E51" s="15" t="s">
        <v>0</v>
      </c>
      <c r="F51" s="16">
        <f>'MEMÓRIA DE CÁLCULO'!E78</f>
        <v>0</v>
      </c>
      <c r="G51" s="20"/>
      <c r="H51" s="7">
        <f t="shared" si="2"/>
        <v>0</v>
      </c>
      <c r="I51" s="25">
        <f>SUM(I52:I58)</f>
        <v>10196.580000000002</v>
      </c>
    </row>
    <row r="52" spans="1:9" ht="22.5">
      <c r="A52" s="5" t="s">
        <v>366</v>
      </c>
      <c r="B52" s="18" t="s">
        <v>108</v>
      </c>
      <c r="C52" s="21" t="s">
        <v>159</v>
      </c>
      <c r="D52" s="22" t="s">
        <v>160</v>
      </c>
      <c r="E52" s="15" t="s">
        <v>48</v>
      </c>
      <c r="F52" s="16">
        <v>4</v>
      </c>
      <c r="G52" s="20">
        <v>136.88999999999999</v>
      </c>
      <c r="H52" s="7">
        <f t="shared" si="2"/>
        <v>177.74</v>
      </c>
      <c r="I52" s="8">
        <f t="shared" ref="I52:I58" si="6">ROUND(F52*H52,2)</f>
        <v>710.96</v>
      </c>
    </row>
    <row r="53" spans="1:9" ht="22.5">
      <c r="A53" s="5" t="s">
        <v>367</v>
      </c>
      <c r="B53" s="18" t="s">
        <v>108</v>
      </c>
      <c r="C53" s="21" t="s">
        <v>162</v>
      </c>
      <c r="D53" s="22" t="s">
        <v>161</v>
      </c>
      <c r="E53" s="15" t="s">
        <v>48</v>
      </c>
      <c r="F53" s="16">
        <v>4</v>
      </c>
      <c r="G53" s="20">
        <v>174.84</v>
      </c>
      <c r="H53" s="7">
        <f t="shared" si="2"/>
        <v>227.01</v>
      </c>
      <c r="I53" s="8">
        <f t="shared" si="6"/>
        <v>908.04</v>
      </c>
    </row>
    <row r="54" spans="1:9" ht="45">
      <c r="A54" s="5" t="s">
        <v>368</v>
      </c>
      <c r="B54" s="18" t="s">
        <v>108</v>
      </c>
      <c r="C54" s="21" t="s">
        <v>163</v>
      </c>
      <c r="D54" s="22" t="s">
        <v>164</v>
      </c>
      <c r="E54" s="15" t="s">
        <v>14</v>
      </c>
      <c r="F54" s="16">
        <v>24</v>
      </c>
      <c r="G54" s="20">
        <v>165.51</v>
      </c>
      <c r="H54" s="7">
        <f t="shared" si="2"/>
        <v>214.9</v>
      </c>
      <c r="I54" s="8">
        <f t="shared" si="6"/>
        <v>5157.6000000000004</v>
      </c>
    </row>
    <row r="55" spans="1:9">
      <c r="A55" s="5" t="s">
        <v>369</v>
      </c>
      <c r="B55" s="18" t="s">
        <v>108</v>
      </c>
      <c r="C55" s="21" t="s">
        <v>166</v>
      </c>
      <c r="D55" s="22" t="s">
        <v>165</v>
      </c>
      <c r="E55" s="15" t="s">
        <v>48</v>
      </c>
      <c r="F55" s="16">
        <v>4</v>
      </c>
      <c r="G55" s="20">
        <v>183.43</v>
      </c>
      <c r="H55" s="7">
        <f t="shared" si="2"/>
        <v>238.17</v>
      </c>
      <c r="I55" s="8">
        <f t="shared" si="6"/>
        <v>952.68</v>
      </c>
    </row>
    <row r="56" spans="1:9">
      <c r="A56" s="5" t="s">
        <v>370</v>
      </c>
      <c r="B56" s="18" t="s">
        <v>108</v>
      </c>
      <c r="C56" s="21" t="s">
        <v>167</v>
      </c>
      <c r="D56" s="22" t="s">
        <v>168</v>
      </c>
      <c r="E56" s="15" t="s">
        <v>48</v>
      </c>
      <c r="F56" s="16">
        <v>12</v>
      </c>
      <c r="G56" s="20">
        <v>9.09</v>
      </c>
      <c r="H56" s="7">
        <f t="shared" si="2"/>
        <v>11.8</v>
      </c>
      <c r="I56" s="8">
        <f t="shared" si="6"/>
        <v>141.6</v>
      </c>
    </row>
    <row r="57" spans="1:9">
      <c r="A57" s="5" t="s">
        <v>371</v>
      </c>
      <c r="B57" s="18" t="s">
        <v>108</v>
      </c>
      <c r="C57" s="21" t="s">
        <v>169</v>
      </c>
      <c r="D57" s="22" t="s">
        <v>170</v>
      </c>
      <c r="E57" s="15" t="s">
        <v>237</v>
      </c>
      <c r="F57" s="16">
        <v>4</v>
      </c>
      <c r="G57" s="20">
        <v>200.48</v>
      </c>
      <c r="H57" s="7">
        <f t="shared" si="2"/>
        <v>260.3</v>
      </c>
      <c r="I57" s="8">
        <f t="shared" si="6"/>
        <v>1041.2</v>
      </c>
    </row>
    <row r="58" spans="1:9">
      <c r="A58" s="5" t="s">
        <v>372</v>
      </c>
      <c r="B58" s="18" t="s">
        <v>108</v>
      </c>
      <c r="C58" s="21" t="s">
        <v>268</v>
      </c>
      <c r="D58" s="22" t="s">
        <v>269</v>
      </c>
      <c r="E58" s="15" t="s">
        <v>237</v>
      </c>
      <c r="F58" s="16">
        <v>5</v>
      </c>
      <c r="G58" s="20">
        <v>197.86</v>
      </c>
      <c r="H58" s="7">
        <f t="shared" si="2"/>
        <v>256.89999999999998</v>
      </c>
      <c r="I58" s="8">
        <f t="shared" si="6"/>
        <v>1284.5</v>
      </c>
    </row>
    <row r="59" spans="1:9">
      <c r="A59" s="111">
        <v>6</v>
      </c>
      <c r="B59" s="18"/>
      <c r="C59" s="21"/>
      <c r="D59" s="26" t="s">
        <v>75</v>
      </c>
      <c r="E59" s="15" t="s">
        <v>0</v>
      </c>
      <c r="F59" s="16">
        <f>'MEMÓRIA DE CÁLCULO'!E88</f>
        <v>0</v>
      </c>
      <c r="G59" s="20"/>
      <c r="H59" s="7">
        <f t="shared" si="2"/>
        <v>0</v>
      </c>
      <c r="I59" s="25">
        <f>SUM(I60:I62)</f>
        <v>21959.919999999998</v>
      </c>
    </row>
    <row r="60" spans="1:9" ht="33.75">
      <c r="A60" s="5" t="s">
        <v>373</v>
      </c>
      <c r="B60" s="18" t="s">
        <v>108</v>
      </c>
      <c r="C60" s="21" t="s">
        <v>171</v>
      </c>
      <c r="D60" s="22" t="s">
        <v>172</v>
      </c>
      <c r="E60" s="15" t="s">
        <v>14</v>
      </c>
      <c r="F60" s="16">
        <v>301.8</v>
      </c>
      <c r="G60" s="20">
        <v>16.2</v>
      </c>
      <c r="H60" s="7">
        <f t="shared" si="2"/>
        <v>21.03</v>
      </c>
      <c r="I60" s="8">
        <f t="shared" ref="I60:I62" si="7">ROUND(F60*H60,2)</f>
        <v>6346.85</v>
      </c>
    </row>
    <row r="61" spans="1:9" ht="33.75">
      <c r="A61" s="5" t="s">
        <v>374</v>
      </c>
      <c r="B61" s="18" t="s">
        <v>108</v>
      </c>
      <c r="C61" s="21" t="s">
        <v>173</v>
      </c>
      <c r="D61" s="22" t="s">
        <v>174</v>
      </c>
      <c r="E61" s="15" t="s">
        <v>14</v>
      </c>
      <c r="F61" s="16">
        <v>857.39</v>
      </c>
      <c r="G61" s="20">
        <v>9.76</v>
      </c>
      <c r="H61" s="7">
        <f t="shared" si="2"/>
        <v>12.67</v>
      </c>
      <c r="I61" s="8">
        <f t="shared" si="7"/>
        <v>10863.13</v>
      </c>
    </row>
    <row r="62" spans="1:9" ht="33.75">
      <c r="A62" s="5" t="s">
        <v>375</v>
      </c>
      <c r="B62" s="18" t="s">
        <v>108</v>
      </c>
      <c r="C62" s="21" t="s">
        <v>276</v>
      </c>
      <c r="D62" s="22" t="s">
        <v>277</v>
      </c>
      <c r="E62" s="15" t="s">
        <v>14</v>
      </c>
      <c r="F62" s="16">
        <v>857.39</v>
      </c>
      <c r="G62" s="20">
        <v>4.2699999999999996</v>
      </c>
      <c r="H62" s="7">
        <f t="shared" si="2"/>
        <v>5.54</v>
      </c>
      <c r="I62" s="8">
        <f t="shared" si="7"/>
        <v>4749.9399999999996</v>
      </c>
    </row>
    <row r="63" spans="1:9">
      <c r="A63" s="112">
        <v>7</v>
      </c>
      <c r="B63" s="18"/>
      <c r="C63" s="84"/>
      <c r="D63" s="85" t="s">
        <v>79</v>
      </c>
      <c r="E63" s="86" t="s">
        <v>0</v>
      </c>
      <c r="F63" s="87">
        <f>'MEMÓRIA DE CÁLCULO'!E96</f>
        <v>0</v>
      </c>
      <c r="G63" s="88"/>
      <c r="H63" s="89">
        <f t="shared" si="2"/>
        <v>0</v>
      </c>
      <c r="I63" s="90">
        <f>SUM(I64:I78)</f>
        <v>7159.7200000000012</v>
      </c>
    </row>
    <row r="64" spans="1:9" ht="22.5">
      <c r="A64" s="5" t="s">
        <v>376</v>
      </c>
      <c r="B64" s="18" t="s">
        <v>108</v>
      </c>
      <c r="C64" s="21" t="s">
        <v>175</v>
      </c>
      <c r="D64" s="22" t="s">
        <v>176</v>
      </c>
      <c r="E64" s="15" t="s">
        <v>53</v>
      </c>
      <c r="F64" s="16">
        <v>8</v>
      </c>
      <c r="G64" s="20">
        <v>137.54</v>
      </c>
      <c r="H64" s="7">
        <f t="shared" si="2"/>
        <v>178.58</v>
      </c>
      <c r="I64" s="8">
        <f t="shared" ref="I64:I78" si="8">ROUND(F64*H64,2)</f>
        <v>1428.64</v>
      </c>
    </row>
    <row r="65" spans="1:11" ht="45">
      <c r="A65" s="5" t="s">
        <v>377</v>
      </c>
      <c r="B65" s="18" t="s">
        <v>108</v>
      </c>
      <c r="C65" s="21" t="s">
        <v>177</v>
      </c>
      <c r="D65" s="22" t="s">
        <v>178</v>
      </c>
      <c r="E65" s="15" t="s">
        <v>20</v>
      </c>
      <c r="F65" s="16">
        <v>250</v>
      </c>
      <c r="G65" s="20">
        <v>2.21</v>
      </c>
      <c r="H65" s="7">
        <f t="shared" si="2"/>
        <v>2.87</v>
      </c>
      <c r="I65" s="8">
        <f t="shared" si="8"/>
        <v>717.5</v>
      </c>
    </row>
    <row r="66" spans="1:11" ht="45">
      <c r="A66" s="5" t="s">
        <v>378</v>
      </c>
      <c r="B66" s="18" t="s">
        <v>108</v>
      </c>
      <c r="C66" s="21" t="s">
        <v>179</v>
      </c>
      <c r="D66" s="22" t="s">
        <v>180</v>
      </c>
      <c r="E66" s="15" t="s">
        <v>20</v>
      </c>
      <c r="F66" s="16">
        <v>250</v>
      </c>
      <c r="G66" s="20">
        <v>4.09</v>
      </c>
      <c r="H66" s="7">
        <f t="shared" si="2"/>
        <v>5.31</v>
      </c>
      <c r="I66" s="8">
        <f t="shared" si="8"/>
        <v>1327.5</v>
      </c>
    </row>
    <row r="67" spans="1:11">
      <c r="A67" s="5" t="s">
        <v>379</v>
      </c>
      <c r="B67" s="18" t="s">
        <v>108</v>
      </c>
      <c r="C67" s="21" t="s">
        <v>181</v>
      </c>
      <c r="D67" s="22" t="s">
        <v>182</v>
      </c>
      <c r="E67" s="15" t="s">
        <v>48</v>
      </c>
      <c r="F67" s="16">
        <v>16</v>
      </c>
      <c r="G67" s="20">
        <v>21.88</v>
      </c>
      <c r="H67" s="7">
        <f t="shared" si="2"/>
        <v>28.41</v>
      </c>
      <c r="I67" s="8">
        <f t="shared" si="8"/>
        <v>454.56</v>
      </c>
    </row>
    <row r="68" spans="1:11">
      <c r="A68" s="5" t="s">
        <v>380</v>
      </c>
      <c r="B68" s="18" t="s">
        <v>108</v>
      </c>
      <c r="C68" s="21" t="s">
        <v>183</v>
      </c>
      <c r="D68" s="22" t="s">
        <v>184</v>
      </c>
      <c r="E68" s="15" t="s">
        <v>48</v>
      </c>
      <c r="F68" s="16">
        <v>5</v>
      </c>
      <c r="G68" s="20">
        <v>20.91</v>
      </c>
      <c r="H68" s="7">
        <f t="shared" si="2"/>
        <v>27.15</v>
      </c>
      <c r="I68" s="8">
        <f t="shared" si="8"/>
        <v>135.75</v>
      </c>
    </row>
    <row r="69" spans="1:11" ht="22.5">
      <c r="A69" s="5" t="s">
        <v>381</v>
      </c>
      <c r="B69" s="18" t="s">
        <v>108</v>
      </c>
      <c r="C69" s="21" t="s">
        <v>185</v>
      </c>
      <c r="D69" s="22" t="s">
        <v>186</v>
      </c>
      <c r="E69" s="15" t="s">
        <v>48</v>
      </c>
      <c r="F69" s="16">
        <v>1</v>
      </c>
      <c r="G69" s="20">
        <v>153.87</v>
      </c>
      <c r="H69" s="7">
        <f t="shared" si="2"/>
        <v>199.78</v>
      </c>
      <c r="I69" s="8">
        <f t="shared" si="8"/>
        <v>199.78</v>
      </c>
    </row>
    <row r="70" spans="1:11" ht="22.5">
      <c r="A70" s="5" t="s">
        <v>382</v>
      </c>
      <c r="B70" s="18" t="s">
        <v>108</v>
      </c>
      <c r="C70" s="21" t="s">
        <v>187</v>
      </c>
      <c r="D70" s="22" t="s">
        <v>188</v>
      </c>
      <c r="E70" s="15" t="s">
        <v>48</v>
      </c>
      <c r="F70" s="16">
        <v>4</v>
      </c>
      <c r="G70" s="20">
        <v>16.93</v>
      </c>
      <c r="H70" s="7">
        <f t="shared" si="2"/>
        <v>21.98</v>
      </c>
      <c r="I70" s="8">
        <f t="shared" si="8"/>
        <v>87.92</v>
      </c>
    </row>
    <row r="71" spans="1:11">
      <c r="A71" s="5" t="s">
        <v>383</v>
      </c>
      <c r="B71" s="18" t="s">
        <v>108</v>
      </c>
      <c r="C71" s="21" t="s">
        <v>189</v>
      </c>
      <c r="D71" s="22" t="s">
        <v>190</v>
      </c>
      <c r="E71" s="15" t="s">
        <v>48</v>
      </c>
      <c r="F71" s="16">
        <v>1</v>
      </c>
      <c r="G71" s="20">
        <v>41.12</v>
      </c>
      <c r="H71" s="7">
        <f t="shared" si="2"/>
        <v>53.39</v>
      </c>
      <c r="I71" s="8">
        <f t="shared" si="8"/>
        <v>53.39</v>
      </c>
    </row>
    <row r="72" spans="1:11">
      <c r="A72" s="5" t="s">
        <v>384</v>
      </c>
      <c r="B72" s="18" t="s">
        <v>108</v>
      </c>
      <c r="C72" s="21" t="s">
        <v>181</v>
      </c>
      <c r="D72" s="22" t="s">
        <v>278</v>
      </c>
      <c r="E72" s="15" t="s">
        <v>48</v>
      </c>
      <c r="F72" s="16">
        <v>16</v>
      </c>
      <c r="G72" s="20">
        <v>21.88</v>
      </c>
      <c r="H72" s="7">
        <f t="shared" si="2"/>
        <v>28.41</v>
      </c>
      <c r="I72" s="8">
        <f t="shared" si="8"/>
        <v>454.56</v>
      </c>
    </row>
    <row r="73" spans="1:11">
      <c r="A73" s="5" t="s">
        <v>385</v>
      </c>
      <c r="B73" s="18" t="s">
        <v>108</v>
      </c>
      <c r="C73" s="21" t="s">
        <v>279</v>
      </c>
      <c r="D73" s="22" t="s">
        <v>280</v>
      </c>
      <c r="E73" s="15" t="s">
        <v>48</v>
      </c>
      <c r="F73" s="16">
        <v>37</v>
      </c>
      <c r="G73" s="20">
        <v>5.98</v>
      </c>
      <c r="H73" s="7">
        <f t="shared" si="2"/>
        <v>7.76</v>
      </c>
      <c r="I73" s="8">
        <f t="shared" si="8"/>
        <v>287.12</v>
      </c>
    </row>
    <row r="74" spans="1:11" ht="22.5">
      <c r="A74" s="5" t="s">
        <v>386</v>
      </c>
      <c r="B74" s="18" t="s">
        <v>108</v>
      </c>
      <c r="C74" s="21" t="s">
        <v>281</v>
      </c>
      <c r="D74" s="22" t="s">
        <v>282</v>
      </c>
      <c r="E74" s="15" t="s">
        <v>48</v>
      </c>
      <c r="F74" s="16">
        <v>2</v>
      </c>
      <c r="G74" s="20">
        <v>7.06</v>
      </c>
      <c r="H74" s="7">
        <f t="shared" ref="H74" si="9">ROUND(G74+(G74*$I$6),2)</f>
        <v>9.17</v>
      </c>
      <c r="I74" s="8">
        <f t="shared" si="8"/>
        <v>18.34</v>
      </c>
    </row>
    <row r="75" spans="1:11" ht="33.75">
      <c r="A75" s="5" t="s">
        <v>387</v>
      </c>
      <c r="B75" s="18" t="s">
        <v>108</v>
      </c>
      <c r="C75" s="21" t="s">
        <v>283</v>
      </c>
      <c r="D75" s="22" t="s">
        <v>284</v>
      </c>
      <c r="E75" s="15" t="s">
        <v>20</v>
      </c>
      <c r="F75" s="16">
        <v>100</v>
      </c>
      <c r="G75" s="20">
        <v>6.2</v>
      </c>
      <c r="H75" s="7">
        <f t="shared" ref="H75:H78" si="10">ROUND(G75+(G75*$I$6),2)</f>
        <v>8.0500000000000007</v>
      </c>
      <c r="I75" s="8">
        <f t="shared" si="8"/>
        <v>805</v>
      </c>
    </row>
    <row r="76" spans="1:11" ht="45">
      <c r="A76" s="5" t="s">
        <v>388</v>
      </c>
      <c r="B76" s="18" t="s">
        <v>108</v>
      </c>
      <c r="C76" s="21" t="s">
        <v>285</v>
      </c>
      <c r="D76" s="22" t="s">
        <v>286</v>
      </c>
      <c r="E76" s="15" t="s">
        <v>20</v>
      </c>
      <c r="F76" s="16">
        <v>100</v>
      </c>
      <c r="G76" s="20">
        <v>1.62</v>
      </c>
      <c r="H76" s="7">
        <f t="shared" si="10"/>
        <v>2.1</v>
      </c>
      <c r="I76" s="8">
        <f t="shared" si="8"/>
        <v>210</v>
      </c>
    </row>
    <row r="77" spans="1:11" ht="22.5">
      <c r="A77" s="5" t="s">
        <v>389</v>
      </c>
      <c r="B77" s="18" t="s">
        <v>108</v>
      </c>
      <c r="C77" s="21" t="s">
        <v>287</v>
      </c>
      <c r="D77" s="22" t="s">
        <v>288</v>
      </c>
      <c r="E77" s="15" t="s">
        <v>48</v>
      </c>
      <c r="F77" s="16">
        <v>2</v>
      </c>
      <c r="G77" s="20">
        <v>227.35</v>
      </c>
      <c r="H77" s="7">
        <f t="shared" si="10"/>
        <v>295.19</v>
      </c>
      <c r="I77" s="8">
        <f t="shared" si="8"/>
        <v>590.38</v>
      </c>
    </row>
    <row r="78" spans="1:11" ht="33.75">
      <c r="A78" s="5" t="s">
        <v>390</v>
      </c>
      <c r="B78" s="18" t="s">
        <v>108</v>
      </c>
      <c r="C78" s="21" t="s">
        <v>289</v>
      </c>
      <c r="D78" s="22" t="s">
        <v>290</v>
      </c>
      <c r="E78" s="15" t="s">
        <v>48</v>
      </c>
      <c r="F78" s="16">
        <v>2</v>
      </c>
      <c r="G78" s="20">
        <v>149.91</v>
      </c>
      <c r="H78" s="7">
        <f t="shared" si="10"/>
        <v>194.64</v>
      </c>
      <c r="I78" s="8">
        <f t="shared" si="8"/>
        <v>389.28</v>
      </c>
    </row>
    <row r="79" spans="1:11">
      <c r="A79" s="111">
        <v>8</v>
      </c>
      <c r="B79" s="18"/>
      <c r="C79" s="21"/>
      <c r="D79" s="26" t="s">
        <v>100</v>
      </c>
      <c r="E79" s="15" t="s">
        <v>0</v>
      </c>
      <c r="F79" s="16">
        <f>'MEMÓRIA DE CÁLCULO'!E143</f>
        <v>0</v>
      </c>
      <c r="G79" s="20"/>
      <c r="H79" s="7">
        <f t="shared" ref="H79:H80" si="11">ROUND(G79+(G79*$I$6),2)</f>
        <v>0</v>
      </c>
      <c r="I79" s="25">
        <f>SUM(I80:I80)</f>
        <v>811.5</v>
      </c>
    </row>
    <row r="80" spans="1:11">
      <c r="A80" s="5" t="s">
        <v>391</v>
      </c>
      <c r="B80" s="18" t="s">
        <v>108</v>
      </c>
      <c r="C80" s="21" t="s">
        <v>191</v>
      </c>
      <c r="D80" s="22" t="s">
        <v>332</v>
      </c>
      <c r="E80" s="15" t="s">
        <v>14</v>
      </c>
      <c r="F80" s="16">
        <v>137.31</v>
      </c>
      <c r="G80" s="20">
        <v>4.55</v>
      </c>
      <c r="H80" s="7">
        <f t="shared" si="11"/>
        <v>5.91</v>
      </c>
      <c r="I80" s="8">
        <f t="shared" ref="I80" si="12">ROUND(F80*H80,2)</f>
        <v>811.5</v>
      </c>
      <c r="K80" s="83"/>
    </row>
    <row r="81" spans="1:13">
      <c r="A81" s="153"/>
      <c r="B81" s="154"/>
      <c r="C81" s="155"/>
      <c r="D81" s="156"/>
      <c r="E81" s="157"/>
      <c r="F81" s="158"/>
      <c r="G81" s="159"/>
      <c r="H81" s="160"/>
      <c r="I81" s="161"/>
      <c r="K81" s="83"/>
    </row>
    <row r="82" spans="1:13" ht="22.5" customHeight="1">
      <c r="A82" s="197"/>
      <c r="B82" s="197"/>
      <c r="C82" s="197"/>
      <c r="D82" s="198" t="s">
        <v>488</v>
      </c>
      <c r="E82" s="197"/>
      <c r="F82" s="197"/>
      <c r="G82" s="197"/>
      <c r="H82" s="180"/>
      <c r="I82" s="183">
        <f>SUM(I83+I85+I90+I96+I99+I104+I109+I115+I125+I132+I137)</f>
        <v>53546.849999999991</v>
      </c>
    </row>
    <row r="83" spans="1:13" s="42" customFormat="1" ht="15" customHeight="1">
      <c r="A83" s="169">
        <v>1</v>
      </c>
      <c r="B83" s="170"/>
      <c r="C83" s="171"/>
      <c r="D83" s="171" t="s">
        <v>12</v>
      </c>
      <c r="E83" s="133"/>
      <c r="F83" s="134"/>
      <c r="G83" s="172"/>
      <c r="H83" s="172"/>
      <c r="I83" s="135">
        <f>SUM(I84)</f>
        <v>193.58</v>
      </c>
    </row>
    <row r="84" spans="1:13" ht="15" customHeight="1">
      <c r="A84" s="122" t="s">
        <v>11</v>
      </c>
      <c r="B84" s="124" t="s">
        <v>108</v>
      </c>
      <c r="C84" s="122" t="s">
        <v>112</v>
      </c>
      <c r="D84" s="123" t="s">
        <v>113</v>
      </c>
      <c r="E84" s="163" t="s">
        <v>14</v>
      </c>
      <c r="F84" s="168">
        <v>21.8</v>
      </c>
      <c r="G84" s="121">
        <v>6.84</v>
      </c>
      <c r="H84" s="118">
        <f>ROUND(G84+(G84*$I$6),2)</f>
        <v>8.8800000000000008</v>
      </c>
      <c r="I84" s="119">
        <f>ROUND((F84*H84),2)</f>
        <v>193.58</v>
      </c>
    </row>
    <row r="85" spans="1:13" s="42" customFormat="1" ht="15" customHeight="1">
      <c r="A85" s="173">
        <v>2</v>
      </c>
      <c r="B85" s="185"/>
      <c r="C85" s="174"/>
      <c r="D85" s="174" t="s">
        <v>395</v>
      </c>
      <c r="E85" s="175"/>
      <c r="F85" s="176"/>
      <c r="G85" s="177"/>
      <c r="H85" s="177"/>
      <c r="I85" s="181">
        <f>SUM(I86:I89)</f>
        <v>2406.91</v>
      </c>
    </row>
    <row r="86" spans="1:13" ht="36.75" customHeight="1">
      <c r="A86" s="114" t="s">
        <v>335</v>
      </c>
      <c r="B86" s="186" t="s">
        <v>108</v>
      </c>
      <c r="C86" s="125" t="s">
        <v>396</v>
      </c>
      <c r="D86" s="126" t="s">
        <v>397</v>
      </c>
      <c r="E86" s="164" t="s">
        <v>18</v>
      </c>
      <c r="F86" s="124">
        <v>1.53</v>
      </c>
      <c r="G86" s="127">
        <v>398.32</v>
      </c>
      <c r="H86" s="118">
        <f>ROUND(G86+(G86*$I$6),2)</f>
        <v>517.17999999999995</v>
      </c>
      <c r="I86" s="119">
        <f>ROUND((F86*H86),2)</f>
        <v>791.29</v>
      </c>
    </row>
    <row r="87" spans="1:13" ht="24" customHeight="1">
      <c r="A87" s="114" t="s">
        <v>336</v>
      </c>
      <c r="B87" s="116" t="s">
        <v>108</v>
      </c>
      <c r="C87" s="122" t="s">
        <v>455</v>
      </c>
      <c r="D87" s="128" t="s">
        <v>134</v>
      </c>
      <c r="E87" s="163" t="s">
        <v>24</v>
      </c>
      <c r="F87" s="163">
        <v>137</v>
      </c>
      <c r="G87" s="121">
        <v>7.31</v>
      </c>
      <c r="H87" s="118">
        <f t="shared" ref="H87:H89" si="13">ROUND(G87+(G87*$I$6),2)</f>
        <v>9.49</v>
      </c>
      <c r="I87" s="119">
        <f t="shared" ref="I87:I89" si="14">ROUND((F87*H87),2)</f>
        <v>1300.1300000000001</v>
      </c>
    </row>
    <row r="88" spans="1:13" ht="27" customHeight="1">
      <c r="A88" s="114" t="s">
        <v>337</v>
      </c>
      <c r="B88" s="116" t="s">
        <v>108</v>
      </c>
      <c r="C88" s="129" t="s">
        <v>124</v>
      </c>
      <c r="D88" s="123" t="s">
        <v>125</v>
      </c>
      <c r="E88" s="165" t="s">
        <v>14</v>
      </c>
      <c r="F88" s="130">
        <v>4.24</v>
      </c>
      <c r="G88" s="131">
        <v>38.85</v>
      </c>
      <c r="H88" s="118">
        <f t="shared" si="13"/>
        <v>50.44</v>
      </c>
      <c r="I88" s="119">
        <f t="shared" si="14"/>
        <v>213.87</v>
      </c>
    </row>
    <row r="89" spans="1:13" ht="18" customHeight="1">
      <c r="A89" s="114" t="s">
        <v>338</v>
      </c>
      <c r="B89" s="116" t="s">
        <v>108</v>
      </c>
      <c r="C89" s="129" t="s">
        <v>398</v>
      </c>
      <c r="D89" s="123" t="s">
        <v>399</v>
      </c>
      <c r="E89" s="165" t="s">
        <v>18</v>
      </c>
      <c r="F89" s="130">
        <v>1.74</v>
      </c>
      <c r="G89" s="131">
        <v>44.98</v>
      </c>
      <c r="H89" s="118">
        <f t="shared" si="13"/>
        <v>58.4</v>
      </c>
      <c r="I89" s="119">
        <f t="shared" si="14"/>
        <v>101.62</v>
      </c>
    </row>
    <row r="90" spans="1:13" s="42" customFormat="1" ht="15" customHeight="1">
      <c r="A90" s="178">
        <v>3</v>
      </c>
      <c r="B90" s="187"/>
      <c r="C90" s="171"/>
      <c r="D90" s="171" t="s">
        <v>400</v>
      </c>
      <c r="E90" s="133"/>
      <c r="F90" s="134"/>
      <c r="G90" s="172"/>
      <c r="H90" s="172"/>
      <c r="I90" s="181">
        <f>SUM(I91:I95)</f>
        <v>8767.24</v>
      </c>
    </row>
    <row r="91" spans="1:13" ht="37.5" customHeight="1">
      <c r="A91" s="122" t="s">
        <v>358</v>
      </c>
      <c r="B91" s="188" t="s">
        <v>108</v>
      </c>
      <c r="C91" s="125" t="s">
        <v>401</v>
      </c>
      <c r="D91" s="126" t="s">
        <v>456</v>
      </c>
      <c r="E91" s="163" t="s">
        <v>18</v>
      </c>
      <c r="F91" s="124">
        <v>3.25</v>
      </c>
      <c r="G91" s="121">
        <v>415.88</v>
      </c>
      <c r="H91" s="118">
        <f>ROUND(G91+(G91*$I$6),2)</f>
        <v>539.98</v>
      </c>
      <c r="I91" s="119">
        <f>ROUND((F91*H91),2)</f>
        <v>1754.94</v>
      </c>
      <c r="M91" s="113"/>
    </row>
    <row r="92" spans="1:13" s="42" customFormat="1" ht="60.75" customHeight="1">
      <c r="A92" s="122" t="s">
        <v>359</v>
      </c>
      <c r="B92" s="124" t="s">
        <v>108</v>
      </c>
      <c r="C92" s="129" t="s">
        <v>139</v>
      </c>
      <c r="D92" s="136" t="s">
        <v>140</v>
      </c>
      <c r="E92" s="165" t="s">
        <v>20</v>
      </c>
      <c r="F92" s="165">
        <v>70.8</v>
      </c>
      <c r="G92" s="131">
        <v>11</v>
      </c>
      <c r="H92" s="118">
        <f t="shared" ref="H92:H95" si="15">ROUND(G92+(G92*$I$6),2)</f>
        <v>14.28</v>
      </c>
      <c r="I92" s="119">
        <f t="shared" ref="I92:I95" si="16">ROUND((F92*H92),2)</f>
        <v>1011.02</v>
      </c>
    </row>
    <row r="93" spans="1:13" s="42" customFormat="1" ht="24" customHeight="1">
      <c r="A93" s="122" t="s">
        <v>360</v>
      </c>
      <c r="B93" s="124" t="s">
        <v>108</v>
      </c>
      <c r="C93" s="122" t="s">
        <v>455</v>
      </c>
      <c r="D93" s="128" t="s">
        <v>134</v>
      </c>
      <c r="E93" s="163" t="s">
        <v>24</v>
      </c>
      <c r="F93" s="163">
        <v>292</v>
      </c>
      <c r="G93" s="121">
        <v>7.31</v>
      </c>
      <c r="H93" s="118">
        <f t="shared" si="15"/>
        <v>9.49</v>
      </c>
      <c r="I93" s="119">
        <f t="shared" si="16"/>
        <v>2771.08</v>
      </c>
    </row>
    <row r="94" spans="1:13" ht="26.1" customHeight="1">
      <c r="A94" s="122" t="s">
        <v>361</v>
      </c>
      <c r="B94" s="124" t="s">
        <v>108</v>
      </c>
      <c r="C94" s="122" t="s">
        <v>302</v>
      </c>
      <c r="D94" s="128" t="s">
        <v>301</v>
      </c>
      <c r="E94" s="163" t="s">
        <v>14</v>
      </c>
      <c r="F94" s="163">
        <v>21.8</v>
      </c>
      <c r="G94" s="121">
        <v>6.31</v>
      </c>
      <c r="H94" s="118">
        <f t="shared" si="15"/>
        <v>8.19</v>
      </c>
      <c r="I94" s="119">
        <f t="shared" si="16"/>
        <v>178.54</v>
      </c>
    </row>
    <row r="95" spans="1:13" ht="26.1" customHeight="1">
      <c r="A95" s="122" t="s">
        <v>402</v>
      </c>
      <c r="B95" s="124" t="s">
        <v>108</v>
      </c>
      <c r="C95" s="122" t="s">
        <v>403</v>
      </c>
      <c r="D95" s="128" t="s">
        <v>404</v>
      </c>
      <c r="E95" s="163" t="s">
        <v>14</v>
      </c>
      <c r="F95" s="124">
        <v>32.159999999999997</v>
      </c>
      <c r="G95" s="121">
        <v>73.08</v>
      </c>
      <c r="H95" s="118">
        <f t="shared" si="15"/>
        <v>94.89</v>
      </c>
      <c r="I95" s="119">
        <f t="shared" si="16"/>
        <v>3051.66</v>
      </c>
    </row>
    <row r="96" spans="1:13" s="42" customFormat="1" ht="15" customHeight="1">
      <c r="A96" s="178">
        <v>4</v>
      </c>
      <c r="B96" s="187"/>
      <c r="C96" s="171"/>
      <c r="D96" s="171" t="s">
        <v>405</v>
      </c>
      <c r="E96" s="133"/>
      <c r="F96" s="134"/>
      <c r="G96" s="172"/>
      <c r="H96" s="172"/>
      <c r="I96" s="181">
        <f>SUM(I97:I98)</f>
        <v>8743.34</v>
      </c>
    </row>
    <row r="97" spans="1:9" s="42" customFormat="1" ht="34.5" customHeight="1">
      <c r="A97" s="138" t="s">
        <v>362</v>
      </c>
      <c r="B97" s="189" t="s">
        <v>108</v>
      </c>
      <c r="C97" s="138" t="s">
        <v>406</v>
      </c>
      <c r="D97" s="139" t="s">
        <v>457</v>
      </c>
      <c r="E97" s="166" t="s">
        <v>14</v>
      </c>
      <c r="F97" s="166">
        <v>78.5</v>
      </c>
      <c r="G97" s="140">
        <v>38.76</v>
      </c>
      <c r="H97" s="118">
        <f>ROUND(G97+(G97*$I$6),2)</f>
        <v>50.33</v>
      </c>
      <c r="I97" s="119">
        <f>ROUND((F97*H97),2)</f>
        <v>3950.91</v>
      </c>
    </row>
    <row r="98" spans="1:9" ht="18" customHeight="1">
      <c r="A98" s="138" t="s">
        <v>363</v>
      </c>
      <c r="B98" s="189" t="s">
        <v>108</v>
      </c>
      <c r="C98" s="138" t="s">
        <v>483</v>
      </c>
      <c r="D98" s="115" t="s">
        <v>484</v>
      </c>
      <c r="E98" s="162" t="s">
        <v>18</v>
      </c>
      <c r="F98" s="124">
        <v>2.12</v>
      </c>
      <c r="G98" s="117">
        <v>1741.05</v>
      </c>
      <c r="H98" s="118">
        <f>ROUND(G98+(G98*$I$6),2)</f>
        <v>2260.58</v>
      </c>
      <c r="I98" s="119">
        <f>ROUND((F98*H98),2)</f>
        <v>4792.43</v>
      </c>
    </row>
    <row r="99" spans="1:9" s="42" customFormat="1" ht="15" customHeight="1">
      <c r="A99" s="178">
        <v>5</v>
      </c>
      <c r="B99" s="187"/>
      <c r="C99" s="171"/>
      <c r="D99" s="171" t="s">
        <v>407</v>
      </c>
      <c r="E99" s="133"/>
      <c r="F99" s="134"/>
      <c r="G99" s="172"/>
      <c r="H99" s="172"/>
      <c r="I99" s="181">
        <f>SUM(I100:I103)</f>
        <v>6734.1</v>
      </c>
    </row>
    <row r="100" spans="1:9" ht="46.5" customHeight="1">
      <c r="A100" s="114" t="s">
        <v>366</v>
      </c>
      <c r="B100" s="116" t="s">
        <v>108</v>
      </c>
      <c r="C100" s="114" t="s">
        <v>141</v>
      </c>
      <c r="D100" s="115" t="s">
        <v>142</v>
      </c>
      <c r="E100" s="162" t="s">
        <v>14</v>
      </c>
      <c r="F100" s="162">
        <v>157</v>
      </c>
      <c r="G100" s="117">
        <v>5.63</v>
      </c>
      <c r="H100" s="118">
        <f>ROUND(G100+(G100*$I$6),2)</f>
        <v>7.31</v>
      </c>
      <c r="I100" s="119">
        <f>ROUND((F100*H100),2)</f>
        <v>1147.67</v>
      </c>
    </row>
    <row r="101" spans="1:9" ht="46.5" customHeight="1">
      <c r="A101" s="114" t="s">
        <v>367</v>
      </c>
      <c r="B101" s="116" t="s">
        <v>108</v>
      </c>
      <c r="C101" s="114" t="s">
        <v>141</v>
      </c>
      <c r="D101" s="115" t="s">
        <v>458</v>
      </c>
      <c r="E101" s="162" t="s">
        <v>14</v>
      </c>
      <c r="F101" s="116">
        <v>32.159999999999997</v>
      </c>
      <c r="G101" s="117">
        <v>5.63</v>
      </c>
      <c r="H101" s="118">
        <f t="shared" ref="H101:H103" si="17">ROUND(G101+(G101*$I$6),2)</f>
        <v>7.31</v>
      </c>
      <c r="I101" s="119">
        <f t="shared" ref="I101:I103" si="18">ROUND((F101*H101),2)</f>
        <v>235.09</v>
      </c>
    </row>
    <row r="102" spans="1:9" ht="36.75" customHeight="1">
      <c r="A102" s="114" t="s">
        <v>368</v>
      </c>
      <c r="B102" s="116" t="s">
        <v>108</v>
      </c>
      <c r="C102" s="141" t="s">
        <v>143</v>
      </c>
      <c r="D102" s="123" t="s">
        <v>144</v>
      </c>
      <c r="E102" s="163" t="s">
        <v>14</v>
      </c>
      <c r="F102" s="163">
        <v>157</v>
      </c>
      <c r="G102" s="121">
        <v>21.79</v>
      </c>
      <c r="H102" s="118">
        <f t="shared" si="17"/>
        <v>28.29</v>
      </c>
      <c r="I102" s="119">
        <f t="shared" si="18"/>
        <v>4441.53</v>
      </c>
    </row>
    <row r="103" spans="1:9" ht="36.75" customHeight="1">
      <c r="A103" s="114" t="s">
        <v>369</v>
      </c>
      <c r="B103" s="116" t="s">
        <v>108</v>
      </c>
      <c r="C103" s="141" t="s">
        <v>143</v>
      </c>
      <c r="D103" s="123" t="s">
        <v>459</v>
      </c>
      <c r="E103" s="163" t="s">
        <v>14</v>
      </c>
      <c r="F103" s="124">
        <v>32.159999999999997</v>
      </c>
      <c r="G103" s="121">
        <v>21.79</v>
      </c>
      <c r="H103" s="118">
        <f t="shared" si="17"/>
        <v>28.29</v>
      </c>
      <c r="I103" s="119">
        <f t="shared" si="18"/>
        <v>909.81</v>
      </c>
    </row>
    <row r="104" spans="1:9" s="42" customFormat="1" ht="15" customHeight="1">
      <c r="A104" s="178">
        <v>6</v>
      </c>
      <c r="B104" s="187"/>
      <c r="C104" s="171"/>
      <c r="D104" s="171" t="s">
        <v>408</v>
      </c>
      <c r="E104" s="133"/>
      <c r="F104" s="134"/>
      <c r="G104" s="172"/>
      <c r="H104" s="172"/>
      <c r="I104" s="181">
        <f>SUM(I105:I108)</f>
        <v>3619.4500000000003</v>
      </c>
    </row>
    <row r="105" spans="1:9" ht="27.75" customHeight="1">
      <c r="A105" s="144" t="s">
        <v>373</v>
      </c>
      <c r="B105" s="189" t="s">
        <v>108</v>
      </c>
      <c r="C105" s="142" t="s">
        <v>460</v>
      </c>
      <c r="D105" s="115" t="s">
        <v>154</v>
      </c>
      <c r="E105" s="162" t="s">
        <v>14</v>
      </c>
      <c r="F105" s="162">
        <v>21.8</v>
      </c>
      <c r="G105" s="117">
        <v>25.57</v>
      </c>
      <c r="H105" s="118">
        <f>ROUND(G105+(G105*$I$6),2)</f>
        <v>33.200000000000003</v>
      </c>
      <c r="I105" s="119">
        <f>ROUND((F105*H105),2)</f>
        <v>723.76</v>
      </c>
    </row>
    <row r="106" spans="1:9" ht="38.25" customHeight="1">
      <c r="A106" s="144" t="s">
        <v>374</v>
      </c>
      <c r="B106" s="130" t="s">
        <v>108</v>
      </c>
      <c r="C106" s="141" t="s">
        <v>410</v>
      </c>
      <c r="D106" s="123" t="s">
        <v>461</v>
      </c>
      <c r="E106" s="162" t="s">
        <v>14</v>
      </c>
      <c r="F106" s="162">
        <v>21.8</v>
      </c>
      <c r="G106" s="117">
        <v>26.07</v>
      </c>
      <c r="H106" s="118">
        <f t="shared" ref="H106:H108" si="19">ROUND(G106+(G106*$I$6),2)</f>
        <v>33.85</v>
      </c>
      <c r="I106" s="119">
        <f t="shared" ref="I106:I108" si="20">ROUND((F106*H106),2)</f>
        <v>737.93</v>
      </c>
    </row>
    <row r="107" spans="1:9" ht="59.25" customHeight="1">
      <c r="A107" s="144" t="s">
        <v>375</v>
      </c>
      <c r="B107" s="189" t="s">
        <v>108</v>
      </c>
      <c r="C107" s="142" t="s">
        <v>155</v>
      </c>
      <c r="D107" s="115" t="s">
        <v>156</v>
      </c>
      <c r="E107" s="162" t="s">
        <v>14</v>
      </c>
      <c r="F107" s="162">
        <v>21.8</v>
      </c>
      <c r="G107" s="117">
        <v>68.510000000000005</v>
      </c>
      <c r="H107" s="118">
        <f t="shared" si="19"/>
        <v>88.95</v>
      </c>
      <c r="I107" s="119">
        <f t="shared" si="20"/>
        <v>1939.11</v>
      </c>
    </row>
    <row r="108" spans="1:9" ht="18" customHeight="1">
      <c r="A108" s="144" t="s">
        <v>470</v>
      </c>
      <c r="B108" s="189" t="s">
        <v>108</v>
      </c>
      <c r="C108" s="142" t="s">
        <v>169</v>
      </c>
      <c r="D108" s="115" t="s">
        <v>170</v>
      </c>
      <c r="E108" s="162" t="s">
        <v>14</v>
      </c>
      <c r="F108" s="116">
        <v>0.84</v>
      </c>
      <c r="G108" s="117">
        <v>200.48</v>
      </c>
      <c r="H108" s="118">
        <f t="shared" si="19"/>
        <v>260.3</v>
      </c>
      <c r="I108" s="119">
        <f t="shared" si="20"/>
        <v>218.65</v>
      </c>
    </row>
    <row r="109" spans="1:9" s="42" customFormat="1" ht="15" customHeight="1">
      <c r="A109" s="178">
        <v>7</v>
      </c>
      <c r="B109" s="187"/>
      <c r="C109" s="171"/>
      <c r="D109" s="171" t="s">
        <v>63</v>
      </c>
      <c r="E109" s="133"/>
      <c r="F109" s="134"/>
      <c r="G109" s="172"/>
      <c r="H109" s="172"/>
      <c r="I109" s="181">
        <f>SUM(I110:I114)</f>
        <v>9289.35</v>
      </c>
    </row>
    <row r="110" spans="1:9" ht="18" customHeight="1">
      <c r="A110" s="122" t="s">
        <v>376</v>
      </c>
      <c r="B110" s="124" t="s">
        <v>108</v>
      </c>
      <c r="C110" s="122" t="s">
        <v>415</v>
      </c>
      <c r="D110" s="123" t="s">
        <v>416</v>
      </c>
      <c r="E110" s="163" t="s">
        <v>14</v>
      </c>
      <c r="F110" s="124">
        <v>3.78</v>
      </c>
      <c r="G110" s="121">
        <v>282.11</v>
      </c>
      <c r="H110" s="118">
        <f>ROUND(G110+(G110*$I$6),2)</f>
        <v>366.29</v>
      </c>
      <c r="I110" s="119">
        <f>ROUND((F110*H110),2)</f>
        <v>1384.58</v>
      </c>
    </row>
    <row r="111" spans="1:9" ht="45" customHeight="1">
      <c r="A111" s="122" t="s">
        <v>377</v>
      </c>
      <c r="B111" s="124" t="s">
        <v>108</v>
      </c>
      <c r="C111" s="122" t="s">
        <v>418</v>
      </c>
      <c r="D111" s="123" t="s">
        <v>462</v>
      </c>
      <c r="E111" s="163" t="s">
        <v>48</v>
      </c>
      <c r="F111" s="163">
        <v>6</v>
      </c>
      <c r="G111" s="121">
        <v>290.47000000000003</v>
      </c>
      <c r="H111" s="118">
        <f t="shared" ref="H111:H114" si="21">ROUND(G111+(G111*$I$6),2)</f>
        <v>377.15</v>
      </c>
      <c r="I111" s="119">
        <f t="shared" ref="I111:I114" si="22">ROUND((F111*H111),2)</f>
        <v>2262.9</v>
      </c>
    </row>
    <row r="112" spans="1:9" ht="27" customHeight="1">
      <c r="A112" s="122" t="s">
        <v>378</v>
      </c>
      <c r="B112" s="124" t="s">
        <v>108</v>
      </c>
      <c r="C112" s="122" t="s">
        <v>420</v>
      </c>
      <c r="D112" s="123" t="s">
        <v>421</v>
      </c>
      <c r="E112" s="163" t="s">
        <v>14</v>
      </c>
      <c r="F112" s="124">
        <v>13.12</v>
      </c>
      <c r="G112" s="121">
        <v>246.6</v>
      </c>
      <c r="H112" s="118">
        <f t="shared" si="21"/>
        <v>320.19</v>
      </c>
      <c r="I112" s="119">
        <f t="shared" si="22"/>
        <v>4200.8900000000003</v>
      </c>
    </row>
    <row r="113" spans="1:9" ht="24" customHeight="1">
      <c r="A113" s="122" t="s">
        <v>379</v>
      </c>
      <c r="B113" s="124" t="s">
        <v>108</v>
      </c>
      <c r="C113" s="122" t="s">
        <v>423</v>
      </c>
      <c r="D113" s="123" t="s">
        <v>424</v>
      </c>
      <c r="E113" s="163" t="s">
        <v>14</v>
      </c>
      <c r="F113" s="124">
        <v>2.56</v>
      </c>
      <c r="G113" s="121">
        <v>341.86</v>
      </c>
      <c r="H113" s="118">
        <f t="shared" si="21"/>
        <v>443.87</v>
      </c>
      <c r="I113" s="119">
        <f t="shared" si="22"/>
        <v>1136.31</v>
      </c>
    </row>
    <row r="114" spans="1:9" ht="49.5" customHeight="1">
      <c r="A114" s="122" t="s">
        <v>380</v>
      </c>
      <c r="B114" s="124" t="s">
        <v>108</v>
      </c>
      <c r="C114" s="141" t="s">
        <v>426</v>
      </c>
      <c r="D114" s="123" t="s">
        <v>463</v>
      </c>
      <c r="E114" s="163" t="s">
        <v>14</v>
      </c>
      <c r="F114" s="124">
        <v>2.56</v>
      </c>
      <c r="G114" s="121">
        <v>91.66</v>
      </c>
      <c r="H114" s="118">
        <f t="shared" si="21"/>
        <v>119.01</v>
      </c>
      <c r="I114" s="119">
        <f t="shared" si="22"/>
        <v>304.67</v>
      </c>
    </row>
    <row r="115" spans="1:9" s="42" customFormat="1" ht="15" customHeight="1">
      <c r="A115" s="179">
        <v>8</v>
      </c>
      <c r="B115" s="190"/>
      <c r="C115" s="171"/>
      <c r="D115" s="171" t="s">
        <v>427</v>
      </c>
      <c r="E115" s="133"/>
      <c r="F115" s="134"/>
      <c r="G115" s="172"/>
      <c r="H115" s="172"/>
      <c r="I115" s="181">
        <f>SUM(I116:I124)</f>
        <v>5860.0599999999995</v>
      </c>
    </row>
    <row r="116" spans="1:9" ht="15" customHeight="1">
      <c r="A116" s="145"/>
      <c r="B116" s="148"/>
      <c r="C116" s="146" t="s">
        <v>428</v>
      </c>
      <c r="D116" s="146"/>
      <c r="E116" s="147"/>
      <c r="F116" s="148"/>
      <c r="G116" s="149"/>
      <c r="H116" s="149"/>
      <c r="I116" s="182"/>
    </row>
    <row r="117" spans="1:9" ht="47.25" customHeight="1">
      <c r="A117" s="132" t="s">
        <v>391</v>
      </c>
      <c r="B117" s="191" t="s">
        <v>108</v>
      </c>
      <c r="C117" s="114" t="s">
        <v>430</v>
      </c>
      <c r="D117" s="123" t="s">
        <v>464</v>
      </c>
      <c r="E117" s="162" t="s">
        <v>48</v>
      </c>
      <c r="F117" s="163">
        <v>6</v>
      </c>
      <c r="G117" s="117">
        <v>404.04</v>
      </c>
      <c r="H117" s="118">
        <f>ROUND(G117+(G117*$I$6),2)</f>
        <v>524.61</v>
      </c>
      <c r="I117" s="119">
        <f>ROUND((F117*H117),2)</f>
        <v>3147.66</v>
      </c>
    </row>
    <row r="118" spans="1:9" ht="81.75" customHeight="1">
      <c r="A118" s="132" t="s">
        <v>409</v>
      </c>
      <c r="B118" s="191" t="s">
        <v>108</v>
      </c>
      <c r="C118" s="114" t="s">
        <v>432</v>
      </c>
      <c r="D118" s="123" t="s">
        <v>465</v>
      </c>
      <c r="E118" s="162" t="s">
        <v>48</v>
      </c>
      <c r="F118" s="163">
        <v>2</v>
      </c>
      <c r="G118" s="117">
        <v>332.94</v>
      </c>
      <c r="H118" s="118">
        <f t="shared" ref="H118:H124" si="23">ROUND(G118+(G118*$I$6),2)</f>
        <v>432.29</v>
      </c>
      <c r="I118" s="119">
        <f t="shared" ref="I118:I124" si="24">ROUND((F118*H118),2)</f>
        <v>864.58</v>
      </c>
    </row>
    <row r="119" spans="1:9" ht="33.75" customHeight="1">
      <c r="A119" s="132" t="s">
        <v>411</v>
      </c>
      <c r="B119" s="192" t="s">
        <v>108</v>
      </c>
      <c r="C119" s="122" t="s">
        <v>434</v>
      </c>
      <c r="D119" s="123" t="s">
        <v>44</v>
      </c>
      <c r="E119" s="162" t="s">
        <v>48</v>
      </c>
      <c r="F119" s="163">
        <v>2</v>
      </c>
      <c r="G119" s="121">
        <v>47.41</v>
      </c>
      <c r="H119" s="118">
        <f t="shared" si="23"/>
        <v>61.56</v>
      </c>
      <c r="I119" s="119">
        <f t="shared" si="24"/>
        <v>123.12</v>
      </c>
    </row>
    <row r="120" spans="1:9" ht="31.5" customHeight="1">
      <c r="A120" s="132" t="s">
        <v>412</v>
      </c>
      <c r="B120" s="192" t="s">
        <v>108</v>
      </c>
      <c r="C120" s="141" t="s">
        <v>436</v>
      </c>
      <c r="D120" s="115" t="s">
        <v>46</v>
      </c>
      <c r="E120" s="162" t="s">
        <v>48</v>
      </c>
      <c r="F120" s="163">
        <v>6</v>
      </c>
      <c r="G120" s="121">
        <v>65.66</v>
      </c>
      <c r="H120" s="118">
        <f t="shared" si="23"/>
        <v>85.25</v>
      </c>
      <c r="I120" s="119">
        <f t="shared" si="24"/>
        <v>511.5</v>
      </c>
    </row>
    <row r="121" spans="1:9" ht="24" customHeight="1">
      <c r="A121" s="132" t="s">
        <v>413</v>
      </c>
      <c r="B121" s="192" t="s">
        <v>108</v>
      </c>
      <c r="C121" s="141" t="s">
        <v>437</v>
      </c>
      <c r="D121" s="115" t="s">
        <v>438</v>
      </c>
      <c r="E121" s="163" t="s">
        <v>48</v>
      </c>
      <c r="F121" s="163">
        <v>2</v>
      </c>
      <c r="G121" s="121">
        <v>41.09</v>
      </c>
      <c r="H121" s="118">
        <f t="shared" si="23"/>
        <v>53.35</v>
      </c>
      <c r="I121" s="119">
        <f t="shared" si="24"/>
        <v>106.7</v>
      </c>
    </row>
    <row r="122" spans="1:9" ht="15" customHeight="1">
      <c r="A122" s="132"/>
      <c r="B122" s="193"/>
      <c r="C122" s="146" t="s">
        <v>439</v>
      </c>
      <c r="D122" s="146"/>
      <c r="E122" s="147"/>
      <c r="F122" s="148"/>
      <c r="G122" s="149"/>
      <c r="H122" s="118"/>
      <c r="I122" s="119"/>
    </row>
    <row r="123" spans="1:9" ht="51" customHeight="1">
      <c r="A123" s="132" t="s">
        <v>471</v>
      </c>
      <c r="B123" s="192" t="s">
        <v>108</v>
      </c>
      <c r="C123" s="122" t="s">
        <v>440</v>
      </c>
      <c r="D123" s="123" t="s">
        <v>466</v>
      </c>
      <c r="E123" s="163" t="s">
        <v>48</v>
      </c>
      <c r="F123" s="163">
        <v>2</v>
      </c>
      <c r="G123" s="121">
        <v>97.67</v>
      </c>
      <c r="H123" s="118">
        <f t="shared" si="23"/>
        <v>126.81</v>
      </c>
      <c r="I123" s="119">
        <f t="shared" si="24"/>
        <v>253.62</v>
      </c>
    </row>
    <row r="124" spans="1:9" ht="26.1" customHeight="1">
      <c r="A124" s="132" t="s">
        <v>472</v>
      </c>
      <c r="B124" s="192" t="s">
        <v>108</v>
      </c>
      <c r="C124" s="122" t="s">
        <v>441</v>
      </c>
      <c r="D124" s="123" t="s">
        <v>442</v>
      </c>
      <c r="E124" s="163" t="s">
        <v>48</v>
      </c>
      <c r="F124" s="163">
        <v>8</v>
      </c>
      <c r="G124" s="121">
        <v>82.11</v>
      </c>
      <c r="H124" s="118">
        <f t="shared" si="23"/>
        <v>106.61</v>
      </c>
      <c r="I124" s="119">
        <f t="shared" si="24"/>
        <v>852.88</v>
      </c>
    </row>
    <row r="125" spans="1:9" s="42" customFormat="1" ht="15" customHeight="1">
      <c r="A125" s="178">
        <v>9</v>
      </c>
      <c r="B125" s="187"/>
      <c r="C125" s="171"/>
      <c r="D125" s="171" t="s">
        <v>443</v>
      </c>
      <c r="E125" s="133"/>
      <c r="F125" s="134"/>
      <c r="G125" s="172"/>
      <c r="H125" s="172"/>
      <c r="I125" s="181">
        <f>SUM(I126:I131)</f>
        <v>3306.6</v>
      </c>
    </row>
    <row r="126" spans="1:9" ht="26.1" customHeight="1">
      <c r="A126" s="120" t="s">
        <v>414</v>
      </c>
      <c r="B126" s="194" t="s">
        <v>108</v>
      </c>
      <c r="C126" s="150" t="s">
        <v>445</v>
      </c>
      <c r="D126" s="150" t="s">
        <v>446</v>
      </c>
      <c r="E126" s="163" t="s">
        <v>48</v>
      </c>
      <c r="F126" s="163">
        <v>4</v>
      </c>
      <c r="G126" s="137">
        <v>193.62</v>
      </c>
      <c r="H126" s="118">
        <f>ROUND(G126+(G126*$I$6),2)</f>
        <v>251.4</v>
      </c>
      <c r="I126" s="119">
        <f>ROUND((F126*H126),2)</f>
        <v>1005.6</v>
      </c>
    </row>
    <row r="127" spans="1:9" ht="29.25" customHeight="1">
      <c r="A127" s="120" t="s">
        <v>417</v>
      </c>
      <c r="B127" s="194" t="s">
        <v>108</v>
      </c>
      <c r="C127" s="150" t="s">
        <v>447</v>
      </c>
      <c r="D127" s="150" t="s">
        <v>453</v>
      </c>
      <c r="E127" s="163" t="s">
        <v>48</v>
      </c>
      <c r="F127" s="163">
        <v>4</v>
      </c>
      <c r="G127" s="137">
        <v>162.06</v>
      </c>
      <c r="H127" s="118">
        <f t="shared" ref="H127:H131" si="25">ROUND(G127+(G127*$I$6),2)</f>
        <v>210.42</v>
      </c>
      <c r="I127" s="119">
        <f t="shared" ref="I127:I131" si="26">ROUND((F127*H127),2)</f>
        <v>841.68</v>
      </c>
    </row>
    <row r="128" spans="1:9" ht="26.1" customHeight="1">
      <c r="A128" s="120" t="s">
        <v>419</v>
      </c>
      <c r="B128" s="194" t="s">
        <v>108</v>
      </c>
      <c r="C128" s="141" t="s">
        <v>448</v>
      </c>
      <c r="D128" s="150" t="s">
        <v>454</v>
      </c>
      <c r="E128" s="163" t="s">
        <v>48</v>
      </c>
      <c r="F128" s="163">
        <v>2</v>
      </c>
      <c r="G128" s="137">
        <v>150.32</v>
      </c>
      <c r="H128" s="118">
        <f t="shared" si="25"/>
        <v>195.18</v>
      </c>
      <c r="I128" s="119">
        <f t="shared" si="26"/>
        <v>390.36</v>
      </c>
    </row>
    <row r="129" spans="1:9" ht="26.1" customHeight="1">
      <c r="A129" s="120" t="s">
        <v>422</v>
      </c>
      <c r="B129" s="194" t="s">
        <v>108</v>
      </c>
      <c r="C129" s="184" t="s">
        <v>175</v>
      </c>
      <c r="D129" s="150" t="s">
        <v>176</v>
      </c>
      <c r="E129" s="163" t="s">
        <v>48</v>
      </c>
      <c r="F129" s="163">
        <v>2</v>
      </c>
      <c r="G129" s="137">
        <v>137.54</v>
      </c>
      <c r="H129" s="118">
        <f t="shared" ref="H129" si="27">ROUND(G129+(G129*$I$6),2)</f>
        <v>178.58</v>
      </c>
      <c r="I129" s="119">
        <f t="shared" ref="I129" si="28">ROUND((F129*H129),2)</f>
        <v>357.16</v>
      </c>
    </row>
    <row r="130" spans="1:9" ht="48.75" customHeight="1">
      <c r="A130" s="120" t="s">
        <v>425</v>
      </c>
      <c r="B130" s="194" t="s">
        <v>108</v>
      </c>
      <c r="C130" s="150" t="s">
        <v>179</v>
      </c>
      <c r="D130" s="150" t="s">
        <v>180</v>
      </c>
      <c r="E130" s="167" t="s">
        <v>20</v>
      </c>
      <c r="F130" s="167">
        <v>80</v>
      </c>
      <c r="G130" s="151">
        <v>4.09</v>
      </c>
      <c r="H130" s="118">
        <f t="shared" si="25"/>
        <v>5.31</v>
      </c>
      <c r="I130" s="119">
        <f t="shared" si="26"/>
        <v>424.8</v>
      </c>
    </row>
    <row r="131" spans="1:9" s="65" customFormat="1" ht="48.75" customHeight="1">
      <c r="A131" s="120" t="s">
        <v>478</v>
      </c>
      <c r="B131" s="194" t="s">
        <v>108</v>
      </c>
      <c r="C131" s="150" t="s">
        <v>177</v>
      </c>
      <c r="D131" s="150" t="s">
        <v>178</v>
      </c>
      <c r="E131" s="162" t="s">
        <v>20</v>
      </c>
      <c r="F131" s="162">
        <v>100</v>
      </c>
      <c r="G131" s="137">
        <v>2.21</v>
      </c>
      <c r="H131" s="118">
        <f t="shared" si="25"/>
        <v>2.87</v>
      </c>
      <c r="I131" s="119">
        <f t="shared" si="26"/>
        <v>287</v>
      </c>
    </row>
    <row r="132" spans="1:9" s="42" customFormat="1" ht="15" customHeight="1">
      <c r="A132" s="178">
        <v>10</v>
      </c>
      <c r="B132" s="187"/>
      <c r="C132" s="171"/>
      <c r="D132" s="171" t="s">
        <v>75</v>
      </c>
      <c r="E132" s="133"/>
      <c r="F132" s="134"/>
      <c r="G132" s="172"/>
      <c r="H132" s="172"/>
      <c r="I132" s="181">
        <f>SUM(I133:I136)</f>
        <v>4497.38</v>
      </c>
    </row>
    <row r="133" spans="1:9" ht="38.25" customHeight="1">
      <c r="A133" s="114" t="s">
        <v>429</v>
      </c>
      <c r="B133" s="116" t="s">
        <v>108</v>
      </c>
      <c r="C133" s="114" t="s">
        <v>276</v>
      </c>
      <c r="D133" s="115" t="s">
        <v>277</v>
      </c>
      <c r="E133" s="162" t="s">
        <v>14</v>
      </c>
      <c r="F133" s="162">
        <v>157</v>
      </c>
      <c r="G133" s="117">
        <v>4.2699999999999996</v>
      </c>
      <c r="H133" s="118">
        <f>ROUND(G133+(G133*$I$6),2)</f>
        <v>5.54</v>
      </c>
      <c r="I133" s="119">
        <f>ROUND((F133*H133),2)</f>
        <v>869.78</v>
      </c>
    </row>
    <row r="134" spans="1:9" ht="36.75" customHeight="1">
      <c r="A134" s="114" t="s">
        <v>431</v>
      </c>
      <c r="B134" s="116" t="s">
        <v>108</v>
      </c>
      <c r="C134" s="114" t="s">
        <v>449</v>
      </c>
      <c r="D134" s="115" t="s">
        <v>467</v>
      </c>
      <c r="E134" s="162" t="s">
        <v>14</v>
      </c>
      <c r="F134" s="116">
        <v>32.159999999999997</v>
      </c>
      <c r="G134" s="117">
        <v>5.36</v>
      </c>
      <c r="H134" s="118">
        <f t="shared" ref="H134:H136" si="29">ROUND(G134+(G134*$I$6),2)</f>
        <v>6.96</v>
      </c>
      <c r="I134" s="119">
        <f t="shared" ref="I134:I136" si="30">ROUND((F134*H134),2)</f>
        <v>223.83</v>
      </c>
    </row>
    <row r="135" spans="1:9" ht="36.75" customHeight="1">
      <c r="A135" s="114" t="s">
        <v>433</v>
      </c>
      <c r="B135" s="116" t="s">
        <v>108</v>
      </c>
      <c r="C135" s="114" t="s">
        <v>450</v>
      </c>
      <c r="D135" s="115" t="s">
        <v>468</v>
      </c>
      <c r="E135" s="162" t="s">
        <v>14</v>
      </c>
      <c r="F135" s="162">
        <v>157</v>
      </c>
      <c r="G135" s="117">
        <v>14.48</v>
      </c>
      <c r="H135" s="118">
        <f t="shared" si="29"/>
        <v>18.8</v>
      </c>
      <c r="I135" s="119">
        <f t="shared" si="30"/>
        <v>2951.6</v>
      </c>
    </row>
    <row r="136" spans="1:9" ht="34.5" customHeight="1">
      <c r="A136" s="114" t="s">
        <v>435</v>
      </c>
      <c r="B136" s="116" t="s">
        <v>108</v>
      </c>
      <c r="C136" s="114" t="s">
        <v>451</v>
      </c>
      <c r="D136" s="143" t="s">
        <v>469</v>
      </c>
      <c r="E136" s="162" t="s">
        <v>14</v>
      </c>
      <c r="F136" s="116">
        <v>32.159999999999997</v>
      </c>
      <c r="G136" s="137">
        <v>10.83</v>
      </c>
      <c r="H136" s="118">
        <f t="shared" si="29"/>
        <v>14.06</v>
      </c>
      <c r="I136" s="119">
        <f t="shared" si="30"/>
        <v>452.17</v>
      </c>
    </row>
    <row r="137" spans="1:9" s="42" customFormat="1" ht="15" customHeight="1">
      <c r="A137" s="178">
        <v>11</v>
      </c>
      <c r="B137" s="171"/>
      <c r="C137" s="171"/>
      <c r="D137" s="171" t="s">
        <v>452</v>
      </c>
      <c r="E137" s="133"/>
      <c r="F137" s="134"/>
      <c r="G137" s="172"/>
      <c r="H137" s="172"/>
      <c r="I137" s="181">
        <f>SUM(I138)</f>
        <v>128.84</v>
      </c>
    </row>
    <row r="138" spans="1:9" ht="18" customHeight="1">
      <c r="A138" s="114" t="s">
        <v>444</v>
      </c>
      <c r="B138" s="116" t="s">
        <v>108</v>
      </c>
      <c r="C138" s="142" t="s">
        <v>191</v>
      </c>
      <c r="D138" s="114" t="s">
        <v>332</v>
      </c>
      <c r="E138" s="162" t="s">
        <v>14</v>
      </c>
      <c r="F138" s="162">
        <v>21.8</v>
      </c>
      <c r="G138" s="117">
        <v>4.55</v>
      </c>
      <c r="H138" s="118">
        <f>ROUND(G138+(G138*$I$6),2)</f>
        <v>5.91</v>
      </c>
      <c r="I138" s="119">
        <f>ROUND((F138*H138),2)</f>
        <v>128.84</v>
      </c>
    </row>
    <row r="139" spans="1:9" ht="20.100000000000001" customHeight="1">
      <c r="A139" s="209"/>
      <c r="B139" s="210"/>
      <c r="C139" s="210"/>
      <c r="D139" s="210"/>
      <c r="E139" s="210"/>
      <c r="F139" s="210"/>
      <c r="G139" s="210"/>
      <c r="H139" s="210"/>
      <c r="I139" s="211"/>
    </row>
    <row r="140" spans="1:9" ht="15" customHeight="1">
      <c r="A140" s="212" t="s">
        <v>473</v>
      </c>
      <c r="B140" s="213"/>
      <c r="C140" s="213"/>
      <c r="D140" s="213"/>
      <c r="E140" s="213"/>
      <c r="F140" s="213"/>
      <c r="G140" s="213"/>
      <c r="H140" s="214"/>
      <c r="I140" s="152">
        <f>SUM(I8+I82)</f>
        <v>326220.71999999997</v>
      </c>
    </row>
    <row r="143" spans="1:9">
      <c r="A143" s="1" t="s">
        <v>490</v>
      </c>
      <c r="E143" s="199" t="s">
        <v>105</v>
      </c>
      <c r="F143" s="199"/>
      <c r="G143" s="199"/>
      <c r="H143" s="199"/>
      <c r="I143" s="199"/>
    </row>
    <row r="144" spans="1:9">
      <c r="A144" s="1" t="s">
        <v>491</v>
      </c>
      <c r="E144" s="199" t="s">
        <v>106</v>
      </c>
      <c r="F144" s="199"/>
      <c r="G144" s="199"/>
      <c r="H144" s="199"/>
      <c r="I144" s="199"/>
    </row>
    <row r="145" spans="1:1">
      <c r="A145" s="1" t="s">
        <v>489</v>
      </c>
    </row>
  </sheetData>
  <mergeCells count="11">
    <mergeCell ref="E143:I143"/>
    <mergeCell ref="E144:I144"/>
    <mergeCell ref="A1:I1"/>
    <mergeCell ref="A2:I2"/>
    <mergeCell ref="A3:I3"/>
    <mergeCell ref="A4:I4"/>
    <mergeCell ref="A6:B6"/>
    <mergeCell ref="C6:D6"/>
    <mergeCell ref="A5:I5"/>
    <mergeCell ref="A139:I139"/>
    <mergeCell ref="A140:H140"/>
  </mergeCells>
  <conditionalFormatting sqref="D91 D86 D93:D95">
    <cfRule type="expression" dxfId="7" priority="16" stopIfTrue="1">
      <formula>$O86=1</formula>
    </cfRule>
  </conditionalFormatting>
  <conditionalFormatting sqref="D87 D94">
    <cfRule type="expression" dxfId="6" priority="15" stopIfTrue="1">
      <formula>$O89=1</formula>
    </cfRule>
  </conditionalFormatting>
  <conditionalFormatting sqref="D94">
    <cfRule type="expression" dxfId="5" priority="9" stopIfTrue="1">
      <formula>$O94=1</formula>
    </cfRule>
  </conditionalFormatting>
  <conditionalFormatting sqref="D94">
    <cfRule type="expression" dxfId="4" priority="8" stopIfTrue="1">
      <formula>$O96=1</formula>
    </cfRule>
  </conditionalFormatting>
  <conditionalFormatting sqref="D94">
    <cfRule type="expression" dxfId="3" priority="7" stopIfTrue="1">
      <formula>$O94=1</formula>
    </cfRule>
  </conditionalFormatting>
  <conditionalFormatting sqref="D94">
    <cfRule type="expression" dxfId="2" priority="6" stopIfTrue="1">
      <formula>$O96=1</formula>
    </cfRule>
  </conditionalFormatting>
  <conditionalFormatting sqref="D95">
    <cfRule type="expression" dxfId="1" priority="1" stopIfTrue="1">
      <formula>$O95=1</formula>
    </cfRule>
  </conditionalFormatting>
  <conditionalFormatting sqref="D93">
    <cfRule type="expression" dxfId="0" priority="17" stopIfTrue="1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5"/>
  <sheetViews>
    <sheetView workbookViewId="0">
      <selection activeCell="A5" sqref="A5"/>
    </sheetView>
  </sheetViews>
  <sheetFormatPr defaultRowHeight="15"/>
  <cols>
    <col min="1" max="1" width="5.7109375" customWidth="1"/>
    <col min="2" max="2" width="10.7109375" style="35" customWidth="1"/>
    <col min="3" max="3" width="35.7109375" style="65" customWidth="1"/>
    <col min="4" max="4" width="7" bestFit="1" customWidth="1"/>
    <col min="5" max="5" width="8.42578125" bestFit="1" customWidth="1"/>
    <col min="6" max="6" width="45.7109375" customWidth="1"/>
    <col min="8" max="8" width="35.7109375" style="1" hidden="1" customWidth="1"/>
    <col min="9" max="9" width="7" style="1" hidden="1" customWidth="1"/>
    <col min="10" max="10" width="7.5703125" style="1" hidden="1" customWidth="1"/>
    <col min="11" max="11" width="45.7109375" style="1" hidden="1" customWidth="1"/>
    <col min="12" max="12" width="9.140625" hidden="1" customWidth="1"/>
    <col min="13" max="13" width="0" hidden="1" customWidth="1"/>
  </cols>
  <sheetData>
    <row r="1" spans="1:11">
      <c r="A1" s="215" t="s">
        <v>107</v>
      </c>
      <c r="B1" s="216"/>
      <c r="C1" s="216"/>
      <c r="D1" s="216"/>
      <c r="E1" s="216"/>
      <c r="F1" s="216"/>
      <c r="H1"/>
      <c r="I1"/>
      <c r="J1"/>
      <c r="K1"/>
    </row>
    <row r="2" spans="1:11">
      <c r="A2" s="43" t="s">
        <v>1</v>
      </c>
      <c r="B2" s="44" t="s">
        <v>3</v>
      </c>
      <c r="C2" s="44" t="s">
        <v>4</v>
      </c>
      <c r="D2" s="45" t="s">
        <v>5</v>
      </c>
      <c r="E2" s="44" t="s">
        <v>6</v>
      </c>
      <c r="F2" s="46" t="s">
        <v>192</v>
      </c>
      <c r="H2" s="44" t="s">
        <v>4</v>
      </c>
      <c r="I2" s="45" t="s">
        <v>5</v>
      </c>
      <c r="J2" s="44" t="s">
        <v>6</v>
      </c>
      <c r="K2" s="46" t="s">
        <v>192</v>
      </c>
    </row>
    <row r="3" spans="1:11" ht="22.5">
      <c r="A3" s="47">
        <v>1</v>
      </c>
      <c r="B3" s="48" t="s">
        <v>0</v>
      </c>
      <c r="C3" s="49" t="s">
        <v>330</v>
      </c>
      <c r="D3" s="50" t="s">
        <v>0</v>
      </c>
      <c r="E3" s="51">
        <v>0</v>
      </c>
      <c r="F3" s="52"/>
      <c r="H3" s="49" t="s">
        <v>10</v>
      </c>
      <c r="I3" s="50" t="s">
        <v>0</v>
      </c>
      <c r="J3" s="51">
        <v>0</v>
      </c>
      <c r="K3" s="52"/>
    </row>
    <row r="4" spans="1:11">
      <c r="A4" s="53">
        <f>PLANILHA!A9</f>
        <v>1</v>
      </c>
      <c r="B4" s="61">
        <f>PLANILHA!C9</f>
        <v>0</v>
      </c>
      <c r="C4" s="63" t="str">
        <f>PLANILHA!D9</f>
        <v>SERVIÇOS PRELIMINARES</v>
      </c>
      <c r="D4" s="55" t="str">
        <f>PLANILHA!E9</f>
        <v/>
      </c>
      <c r="E4" s="51">
        <v>0</v>
      </c>
      <c r="F4" s="56"/>
      <c r="H4" s="54" t="s">
        <v>12</v>
      </c>
      <c r="I4" s="55" t="s">
        <v>0</v>
      </c>
      <c r="J4" s="51">
        <v>0</v>
      </c>
      <c r="K4" s="56"/>
    </row>
    <row r="5" spans="1:11" s="60" customFormat="1" ht="67.5">
      <c r="A5" s="57" t="str">
        <f>PLANILHA!A10</f>
        <v>1.1</v>
      </c>
      <c r="B5" s="62" t="str">
        <f>PLANILHA!C10</f>
        <v>IIO-PLA-005</v>
      </c>
      <c r="C5" s="64" t="str">
        <f>PLANILHA!D10</f>
        <v>FORNECIMENTO E COLOCAÇÃO DE PLACA DE OBRA EM CHAPA GALVANIZADA (3,00 X 1,5 0 M) - EM CHAPA GALVANIZADA 0,26 AFIXADAS COM REBITES 540 E PARAFUSOS 3/8, EM ESTRUTURA METÁLICA VIGA U 2" ENRIJECIDA COM METALON 20 X 20, SUPORTE EM EUCALIPTO AUTOCLAVADO PINTADAS</v>
      </c>
      <c r="D5" s="55" t="str">
        <f>PLANILHA!E10</f>
        <v>UNID.</v>
      </c>
      <c r="E5" s="51">
        <v>1</v>
      </c>
      <c r="F5" s="59" t="s">
        <v>193</v>
      </c>
      <c r="H5" s="58" t="s">
        <v>13</v>
      </c>
      <c r="I5" s="55" t="s">
        <v>14</v>
      </c>
      <c r="J5" s="51">
        <v>4.5</v>
      </c>
      <c r="K5" s="59" t="s">
        <v>193</v>
      </c>
    </row>
    <row r="6" spans="1:11" s="60" customFormat="1">
      <c r="A6" s="57" t="e">
        <f>PLANILHA!#REF!</f>
        <v>#REF!</v>
      </c>
      <c r="B6" s="62" t="e">
        <f>PLANILHA!#REF!</f>
        <v>#REF!</v>
      </c>
      <c r="C6" s="64" t="e">
        <f>PLANILHA!#REF!</f>
        <v>#REF!</v>
      </c>
      <c r="D6" s="55" t="e">
        <f>PLANILHA!#REF!</f>
        <v>#REF!</v>
      </c>
      <c r="E6" s="51">
        <v>1</v>
      </c>
      <c r="F6" s="59">
        <v>1</v>
      </c>
      <c r="H6" s="58"/>
      <c r="I6" s="55"/>
      <c r="J6" s="51"/>
      <c r="K6" s="59"/>
    </row>
    <row r="7" spans="1:11" s="60" customFormat="1">
      <c r="A7" s="57" t="e">
        <f>PLANILHA!#REF!</f>
        <v>#REF!</v>
      </c>
      <c r="B7" s="62" t="e">
        <f>PLANILHA!#REF!</f>
        <v>#REF!</v>
      </c>
      <c r="C7" s="64" t="e">
        <f>PLANILHA!#REF!</f>
        <v>#REF!</v>
      </c>
      <c r="D7" s="55" t="e">
        <f>PLANILHA!#REF!</f>
        <v>#REF!</v>
      </c>
      <c r="E7" s="51">
        <v>1</v>
      </c>
      <c r="F7" s="59">
        <v>1</v>
      </c>
      <c r="H7" s="58"/>
      <c r="I7" s="55"/>
      <c r="J7" s="51"/>
      <c r="K7" s="59"/>
    </row>
    <row r="8" spans="1:11" s="60" customFormat="1">
      <c r="A8" s="57" t="e">
        <f>PLANILHA!#REF!</f>
        <v>#REF!</v>
      </c>
      <c r="B8" s="62" t="e">
        <f>PLANILHA!#REF!</f>
        <v>#REF!</v>
      </c>
      <c r="C8" s="64" t="e">
        <f>PLANILHA!#REF!</f>
        <v>#REF!</v>
      </c>
      <c r="D8" s="55" t="e">
        <f>PLANILHA!#REF!</f>
        <v>#REF!</v>
      </c>
      <c r="E8" s="51">
        <v>20</v>
      </c>
      <c r="F8" s="59" t="s">
        <v>238</v>
      </c>
      <c r="H8" s="58"/>
      <c r="I8" s="55"/>
      <c r="J8" s="51"/>
      <c r="K8" s="59"/>
    </row>
    <row r="9" spans="1:11" s="60" customFormat="1" ht="36.75" customHeight="1">
      <c r="A9" s="57" t="s">
        <v>114</v>
      </c>
      <c r="B9" s="94" t="str">
        <f>PLANILHA!C11</f>
        <v>IIO-BAR-015</v>
      </c>
      <c r="C9" s="95" t="str">
        <f>PLANILHA!D11</f>
        <v>BARRACÃO DEPÓSITO E FERRAMENTARIA TIPO I, A = 14,52 M2 (OBRA DE PEQUENO PORTE, EFETIVO ATÉ 30 HOMENS), INCLUSIVE MOBILIÁRIO - PADRÃO DEER-MG</v>
      </c>
      <c r="D9" s="96" t="s">
        <v>111</v>
      </c>
      <c r="E9" s="92">
        <v>1</v>
      </c>
      <c r="F9" s="59">
        <v>1</v>
      </c>
      <c r="H9" s="58"/>
      <c r="I9" s="55"/>
      <c r="J9" s="51"/>
      <c r="K9" s="59"/>
    </row>
    <row r="10" spans="1:11" s="60" customFormat="1">
      <c r="A10" s="57" t="str">
        <f>PLANILHA!A12</f>
        <v>1.3</v>
      </c>
      <c r="B10" s="62">
        <f>PLANILHA!C12</f>
        <v>0</v>
      </c>
      <c r="C10" s="64" t="str">
        <f>PLANILHA!D12</f>
        <v>MOBILIZAÇÃO DE OBRA</v>
      </c>
      <c r="D10" s="55" t="str">
        <f>PLANILHA!E12</f>
        <v>VB</v>
      </c>
      <c r="E10" s="51">
        <v>1</v>
      </c>
      <c r="F10" s="59" t="s">
        <v>312</v>
      </c>
      <c r="H10" s="58"/>
      <c r="I10" s="55"/>
      <c r="J10" s="51"/>
      <c r="K10" s="59"/>
    </row>
    <row r="11" spans="1:11" s="60" customFormat="1">
      <c r="A11" s="57" t="str">
        <f>PLANILHA!A13</f>
        <v>1.4</v>
      </c>
      <c r="B11" s="62" t="str">
        <f>PLANILHA!C13</f>
        <v>LOC-OBR-005</v>
      </c>
      <c r="C11" s="64" t="str">
        <f>PLANILHA!D13</f>
        <v>LOCAÇÃO DA OBRA (GABARITO)</v>
      </c>
      <c r="D11" s="55" t="str">
        <f>PLANILHA!E13</f>
        <v>M2</v>
      </c>
      <c r="E11" s="51">
        <v>880.53</v>
      </c>
      <c r="F11" s="59" t="s">
        <v>239</v>
      </c>
    </row>
    <row r="12" spans="1:11" s="60" customFormat="1">
      <c r="A12" s="57" t="str">
        <f>PLANILHA!A14</f>
        <v>1.5</v>
      </c>
      <c r="B12" s="62">
        <f>PLANILHA!C14</f>
        <v>0</v>
      </c>
      <c r="C12" s="64" t="str">
        <f>PLANILHA!D14</f>
        <v>PROJETOS</v>
      </c>
      <c r="D12" s="55">
        <f>PLANILHA!E14</f>
        <v>0</v>
      </c>
      <c r="E12" s="51"/>
      <c r="F12" s="59"/>
    </row>
    <row r="13" spans="1:11" s="60" customFormat="1">
      <c r="A13" s="57" t="e">
        <f>PLANILHA!#REF!</f>
        <v>#REF!</v>
      </c>
      <c r="B13" s="62" t="e">
        <f>PLANILHA!#REF!</f>
        <v>#REF!</v>
      </c>
      <c r="C13" s="64" t="e">
        <f>PLANILHA!#REF!</f>
        <v>#REF!</v>
      </c>
      <c r="D13" s="55" t="e">
        <f>PLANILHA!#REF!</f>
        <v>#REF!</v>
      </c>
      <c r="E13" s="51">
        <v>1</v>
      </c>
      <c r="F13" s="59" t="s">
        <v>240</v>
      </c>
    </row>
    <row r="14" spans="1:11" s="60" customFormat="1">
      <c r="A14" s="57" t="str">
        <f>PLANILHA!A15</f>
        <v>1.6</v>
      </c>
      <c r="B14" s="62" t="str">
        <f>PLANILHA!C15</f>
        <v>PROJ-EXE-090</v>
      </c>
      <c r="C14" s="64" t="str">
        <f>PLANILHA!D15</f>
        <v xml:space="preserve">PROJETO EXECUTIVO DE ESTRUTURA DE CONCRETO </v>
      </c>
      <c r="D14" s="55" t="str">
        <f>PLANILHA!E15</f>
        <v>PR A1</v>
      </c>
      <c r="E14" s="51">
        <v>2</v>
      </c>
      <c r="F14" s="59" t="s">
        <v>241</v>
      </c>
    </row>
    <row r="15" spans="1:11" s="60" customFormat="1">
      <c r="A15" s="57" t="e">
        <f>PLANILHA!#REF!</f>
        <v>#REF!</v>
      </c>
      <c r="B15" s="62" t="e">
        <f>PLANILHA!#REF!</f>
        <v>#REF!</v>
      </c>
      <c r="C15" s="64" t="e">
        <f>PLANILHA!#REF!</f>
        <v>#REF!</v>
      </c>
      <c r="D15" s="55" t="e">
        <f>PLANILHA!#REF!</f>
        <v>#REF!</v>
      </c>
      <c r="E15" s="51">
        <v>2</v>
      </c>
      <c r="F15" s="59" t="s">
        <v>241</v>
      </c>
    </row>
    <row r="16" spans="1:11" s="60" customFormat="1">
      <c r="A16" s="57" t="e">
        <f>PLANILHA!#REF!</f>
        <v>#REF!</v>
      </c>
      <c r="B16" s="62" t="e">
        <f>PLANILHA!#REF!</f>
        <v>#REF!</v>
      </c>
      <c r="C16" s="64" t="e">
        <f>PLANILHA!#REF!</f>
        <v>#REF!</v>
      </c>
      <c r="D16" s="55" t="e">
        <f>PLANILHA!#REF!</f>
        <v>#REF!</v>
      </c>
      <c r="E16" s="51">
        <v>2</v>
      </c>
      <c r="F16" s="59" t="s">
        <v>241</v>
      </c>
    </row>
    <row r="17" spans="1:11" s="60" customFormat="1">
      <c r="A17" s="57" t="str">
        <f>PLANILHA!A16</f>
        <v>1.7</v>
      </c>
      <c r="B17" s="62" t="str">
        <f>PLANILHA!C16</f>
        <v>PROJ-EXE-150</v>
      </c>
      <c r="C17" s="64" t="str">
        <f>PLANILHA!D16</f>
        <v>PROJETO EXECUTIVO DE INSTALAÇÕES ELÉTRICAS</v>
      </c>
      <c r="D17" s="55" t="str">
        <f>PLANILHA!E16</f>
        <v>PR A1</v>
      </c>
      <c r="E17" s="51">
        <v>2</v>
      </c>
      <c r="F17" s="59" t="s">
        <v>241</v>
      </c>
    </row>
    <row r="18" spans="1:11" s="60" customFormat="1">
      <c r="A18" s="57" t="e">
        <f>PLANILHA!#REF!</f>
        <v>#REF!</v>
      </c>
      <c r="B18" s="62" t="e">
        <f>PLANILHA!#REF!</f>
        <v>#REF!</v>
      </c>
      <c r="C18" s="64" t="e">
        <f>PLANILHA!#REF!</f>
        <v>#REF!</v>
      </c>
      <c r="D18" s="55" t="e">
        <f>PLANILHA!#REF!</f>
        <v>#REF!</v>
      </c>
      <c r="E18" s="51">
        <v>2</v>
      </c>
      <c r="F18" s="59" t="s">
        <v>241</v>
      </c>
    </row>
    <row r="19" spans="1:11" s="60" customFormat="1">
      <c r="A19" s="57" t="e">
        <f>PLANILHA!#REF!</f>
        <v>#REF!</v>
      </c>
      <c r="B19" s="62" t="e">
        <f>PLANILHA!#REF!</f>
        <v>#REF!</v>
      </c>
      <c r="C19" s="64" t="e">
        <f>PLANILHA!#REF!</f>
        <v>#REF!</v>
      </c>
      <c r="D19" s="55" t="e">
        <f>PLANILHA!#REF!</f>
        <v>#REF!</v>
      </c>
      <c r="E19" s="51">
        <v>2</v>
      </c>
      <c r="F19" s="59" t="s">
        <v>241</v>
      </c>
    </row>
    <row r="20" spans="1:11" s="60" customFormat="1" ht="14.25" customHeight="1">
      <c r="A20" s="57" t="e">
        <f>PLANILHA!#REF!</f>
        <v>#REF!</v>
      </c>
      <c r="B20" s="62" t="e">
        <f>PLANILHA!#REF!</f>
        <v>#REF!</v>
      </c>
      <c r="C20" s="64" t="e">
        <f>PLANILHA!#REF!</f>
        <v>#REF!</v>
      </c>
      <c r="D20" s="55" t="e">
        <f>PLANILHA!#REF!</f>
        <v>#REF!</v>
      </c>
      <c r="E20" s="51">
        <v>2</v>
      </c>
      <c r="F20" s="59" t="s">
        <v>240</v>
      </c>
    </row>
    <row r="21" spans="1:11" s="60" customFormat="1">
      <c r="A21" s="53">
        <f>PLANILHA!A17</f>
        <v>2</v>
      </c>
      <c r="B21" s="61">
        <f>PLANILHA!C17</f>
        <v>0</v>
      </c>
      <c r="C21" s="63" t="str">
        <f>PLANILHA!D17</f>
        <v>FUNDAÇÃO E SUPERESTRUTURA</v>
      </c>
      <c r="D21" s="66" t="str">
        <f>PLANILHA!E17</f>
        <v/>
      </c>
      <c r="E21" s="67"/>
      <c r="F21" s="68"/>
      <c r="H21" s="58" t="s">
        <v>16</v>
      </c>
      <c r="I21" s="55" t="s">
        <v>0</v>
      </c>
      <c r="J21" s="51">
        <v>0</v>
      </c>
      <c r="K21" s="59"/>
    </row>
    <row r="22" spans="1:11" s="60" customFormat="1" ht="22.5">
      <c r="A22" s="57" t="str">
        <f>PLANILHA!A18</f>
        <v>2.1</v>
      </c>
      <c r="B22" s="62" t="str">
        <f>PLANILHA!C18</f>
        <v>TER-ESC-035</v>
      </c>
      <c r="C22" s="64" t="str">
        <f>PLANILHA!D18</f>
        <v>ESCAVAÇÃO MANUAL DE VALAS H &lt;= 1,50 M</v>
      </c>
      <c r="D22" s="55" t="str">
        <f>PLANILHA!E18</f>
        <v>M3</v>
      </c>
      <c r="E22" s="51">
        <v>56.56</v>
      </c>
      <c r="F22" s="59" t="s">
        <v>242</v>
      </c>
      <c r="H22" s="58" t="s">
        <v>17</v>
      </c>
      <c r="I22" s="55" t="s">
        <v>18</v>
      </c>
      <c r="J22" s="51">
        <v>65.491599999999991</v>
      </c>
      <c r="K22" s="59" t="s">
        <v>194</v>
      </c>
    </row>
    <row r="23" spans="1:11" s="60" customFormat="1" ht="22.5">
      <c r="A23" s="57" t="str">
        <f>PLANILHA!A19</f>
        <v>2.2</v>
      </c>
      <c r="B23" s="62" t="str">
        <f>PLANILHA!C19</f>
        <v>FUN-TRA-026</v>
      </c>
      <c r="C23" s="64" t="str">
        <f>PLANILHA!D19</f>
        <v>MOBILIZAÇÃO E DESMOBILIZAÇÃO DE EQUIPAMENTO PARA BROCA TRADO DMT DE 50,1 A 100 KM</v>
      </c>
      <c r="D23" s="55" t="str">
        <f>PLANILHA!E19</f>
        <v>VB</v>
      </c>
      <c r="E23" s="51">
        <v>1</v>
      </c>
      <c r="F23" s="59" t="s">
        <v>243</v>
      </c>
      <c r="H23" s="58"/>
      <c r="I23" s="55"/>
      <c r="J23" s="51"/>
      <c r="K23" s="59"/>
    </row>
    <row r="24" spans="1:11" s="60" customFormat="1" ht="67.5">
      <c r="A24" s="57" t="str">
        <f>PLANILHA!A20</f>
        <v>2.3</v>
      </c>
      <c r="B24" s="62" t="str">
        <f>PLANILHA!C20</f>
        <v>FUN-TRA-020</v>
      </c>
      <c r="C24" s="64" t="str">
        <f>PLANILHA!D20</f>
        <v>PERFURAÇÃO DE ESTACA BROCA A TRADO MANUAL D = 300 M</v>
      </c>
      <c r="D24" s="55" t="str">
        <f>PLANILHA!E20</f>
        <v>M</v>
      </c>
      <c r="E24" s="92">
        <v>1020</v>
      </c>
      <c r="F24" s="59" t="s">
        <v>318</v>
      </c>
      <c r="H24" s="58" t="s">
        <v>19</v>
      </c>
      <c r="I24" s="55" t="s">
        <v>20</v>
      </c>
      <c r="J24" s="51">
        <v>912</v>
      </c>
      <c r="K24" s="59" t="s">
        <v>195</v>
      </c>
    </row>
    <row r="25" spans="1:11" s="60" customFormat="1" ht="33.75">
      <c r="A25" s="57" t="str">
        <f>PLANILHA!A21</f>
        <v>2.4</v>
      </c>
      <c r="B25" s="62" t="str">
        <f>PLANILHA!C21</f>
        <v>FUN-FOR-005</v>
      </c>
      <c r="C25" s="64" t="str">
        <f>PLANILHA!D21</f>
        <v>FORMA E DESFORMA DE TÁBUA E SARRAFO, REAPROVEITAMENTO (3X) (FUNDAÇÃO)</v>
      </c>
      <c r="D25" s="55" t="str">
        <f>PLANILHA!E21</f>
        <v>M2</v>
      </c>
      <c r="E25" s="51">
        <v>305.60000000000002</v>
      </c>
      <c r="F25" s="59" t="s">
        <v>244</v>
      </c>
      <c r="H25" s="58" t="s">
        <v>21</v>
      </c>
      <c r="I25" s="55" t="s">
        <v>14</v>
      </c>
      <c r="J25" s="51">
        <v>509.85799999999995</v>
      </c>
      <c r="K25" s="59" t="s">
        <v>196</v>
      </c>
    </row>
    <row r="26" spans="1:11" s="60" customFormat="1" ht="22.5">
      <c r="A26" s="57" t="str">
        <f>PLANILHA!A22</f>
        <v>2.5</v>
      </c>
      <c r="B26" s="62">
        <f>PLANILHA!C22</f>
        <v>0</v>
      </c>
      <c r="C26" s="64" t="str">
        <f>PLANILHA!D22</f>
        <v>PISO EM CONCRETO</v>
      </c>
      <c r="D26" s="55">
        <f>PLANILHA!E22</f>
        <v>0</v>
      </c>
      <c r="E26" s="51"/>
      <c r="F26" s="59"/>
      <c r="H26" s="58" t="s">
        <v>22</v>
      </c>
      <c r="I26" s="55" t="s">
        <v>14</v>
      </c>
      <c r="J26" s="51">
        <v>880.52500000000009</v>
      </c>
      <c r="K26" s="59" t="s">
        <v>197</v>
      </c>
    </row>
    <row r="27" spans="1:11" s="60" customFormat="1" ht="45">
      <c r="A27" s="57" t="str">
        <f>PLANILHA!A23</f>
        <v>2.6</v>
      </c>
      <c r="B27" s="62" t="str">
        <f>PLANILHA!C23</f>
        <v>FUN-FOR-005</v>
      </c>
      <c r="C27" s="64" t="str">
        <f>PLANILHA!D23</f>
        <v>FORMA E DESFORMA DE TÁBUA E SARRAFO, REAPROVEITAMENTO (3X) (FUNDAÇÃO)</v>
      </c>
      <c r="D27" s="55" t="str">
        <f>PLANILHA!E23</f>
        <v>M2</v>
      </c>
      <c r="E27" s="51">
        <v>16.23</v>
      </c>
      <c r="F27" s="59" t="s">
        <v>245</v>
      </c>
      <c r="H27" s="58" t="s">
        <v>23</v>
      </c>
      <c r="I27" s="55" t="s">
        <v>24</v>
      </c>
      <c r="J27" s="51">
        <v>5121.6000000000004</v>
      </c>
      <c r="K27" s="59" t="s">
        <v>198</v>
      </c>
    </row>
    <row r="28" spans="1:11" s="60" customFormat="1" ht="33.75">
      <c r="A28" s="57" t="str">
        <f>PLANILHA!A24</f>
        <v>2.7</v>
      </c>
      <c r="B28" s="62" t="str">
        <f>PLANILHA!C24</f>
        <v>FUN-CON-140</v>
      </c>
      <c r="C28" s="64" t="str">
        <f>PLANILHA!D24</f>
        <v>FORNECIMENTO DE CONCRETO ESTRUTURAL, USINADO BOMBEADO, COM FCK 30 MPA, INCLUSIVE LANÇAMENTO, ADENSAMENTO E ACABAMENTO</v>
      </c>
      <c r="D28" s="55" t="str">
        <f>PLANILHA!E24</f>
        <v>M3</v>
      </c>
      <c r="E28" s="51">
        <v>61.64</v>
      </c>
      <c r="F28" s="59" t="s">
        <v>319</v>
      </c>
      <c r="H28" s="58" t="s">
        <v>25</v>
      </c>
      <c r="I28" s="55" t="s">
        <v>18</v>
      </c>
      <c r="J28" s="51">
        <v>264.15899999999999</v>
      </c>
      <c r="K28" s="59" t="s">
        <v>199</v>
      </c>
    </row>
    <row r="29" spans="1:11" s="60" customFormat="1" ht="33.75">
      <c r="A29" s="57" t="str">
        <f>PLANILHA!A25</f>
        <v>2.8</v>
      </c>
      <c r="B29" s="62" t="str">
        <f>PLANILHA!C25</f>
        <v>PIS-LON-005</v>
      </c>
      <c r="C29" s="64" t="str">
        <f>PLANILHA!D25</f>
        <v>APLICAÇÃO DE LONA PRETA, ESP. 150 MICRAS, INCLUSIVE FORNECIMENTO</v>
      </c>
      <c r="D29" s="55" t="str">
        <f>PLANILHA!E25</f>
        <v>M2</v>
      </c>
      <c r="E29" s="51">
        <v>880.53</v>
      </c>
      <c r="F29" s="59">
        <v>880.53</v>
      </c>
      <c r="H29" s="58" t="s">
        <v>26</v>
      </c>
      <c r="I29" s="55" t="s">
        <v>18</v>
      </c>
      <c r="J29" s="51">
        <v>46.555799999999998</v>
      </c>
      <c r="K29" s="59" t="s">
        <v>200</v>
      </c>
    </row>
    <row r="30" spans="1:11" s="60" customFormat="1" ht="56.25">
      <c r="A30" s="57" t="str">
        <f>PLANILHA!A26</f>
        <v>2.9</v>
      </c>
      <c r="B30" s="62" t="str">
        <f>PLANILHA!C26</f>
        <v>ARM-TEL-010</v>
      </c>
      <c r="C30" s="64" t="str">
        <f>PLANILHA!D26</f>
        <v>ARMADURA DE TELA DE AÇO CA-60 B SOLDADA TIPO Q-92 (DIÂMETRO DO FIO: 4,20 MM / DIMENSÕES DA TRAMA: 150 X 150MM / TIPO DA MALHA: QUADRANGULAR)</v>
      </c>
      <c r="D30" s="55" t="str">
        <f>PLANILHA!E26</f>
        <v>KG</v>
      </c>
      <c r="E30" s="51">
        <v>1303.18</v>
      </c>
      <c r="F30" s="59" t="s">
        <v>246</v>
      </c>
      <c r="H30" s="58" t="s">
        <v>27</v>
      </c>
      <c r="I30" s="55" t="s">
        <v>14</v>
      </c>
      <c r="J30" s="51">
        <v>1202.915</v>
      </c>
      <c r="K30" s="59" t="s">
        <v>201</v>
      </c>
    </row>
    <row r="31" spans="1:11" s="60" customFormat="1" ht="22.5">
      <c r="A31" s="57" t="e">
        <f>PLANILHA!#REF!</f>
        <v>#REF!</v>
      </c>
      <c r="B31" s="62" t="e">
        <f>PLANILHA!#REF!</f>
        <v>#REF!</v>
      </c>
      <c r="C31" s="64" t="e">
        <f>PLANILHA!#REF!</f>
        <v>#REF!</v>
      </c>
      <c r="D31" s="55" t="e">
        <f>PLANILHA!#REF!</f>
        <v>#REF!</v>
      </c>
      <c r="E31" s="51">
        <v>880.53</v>
      </c>
      <c r="F31" s="59">
        <v>880.53</v>
      </c>
      <c r="H31" s="58" t="s">
        <v>28</v>
      </c>
      <c r="I31" s="55" t="s">
        <v>20</v>
      </c>
      <c r="J31" s="51">
        <v>240.4</v>
      </c>
      <c r="K31" s="59" t="s">
        <v>202</v>
      </c>
    </row>
    <row r="32" spans="1:11" s="60" customFormat="1" ht="45">
      <c r="A32" s="57" t="str">
        <f>PLANILHA!A27</f>
        <v>2.10</v>
      </c>
      <c r="B32" s="62" t="str">
        <f>PLANILHA!C27</f>
        <v xml:space="preserve">ARM-AÇO-020 </v>
      </c>
      <c r="C32" s="64" t="str">
        <f>PLANILHA!D27</f>
        <v>CORTE, DOBRA E MONTAGEM DE AÇO CA-50/60</v>
      </c>
      <c r="D32" s="55" t="str">
        <f>PLANILHA!E27</f>
        <v>KG</v>
      </c>
      <c r="E32" s="92">
        <v>11236.15</v>
      </c>
      <c r="F32" s="59" t="s">
        <v>326</v>
      </c>
      <c r="H32" s="58" t="s">
        <v>29</v>
      </c>
      <c r="I32" s="55" t="s">
        <v>14</v>
      </c>
      <c r="J32" s="51">
        <v>2405.84</v>
      </c>
      <c r="K32" s="59" t="s">
        <v>203</v>
      </c>
    </row>
    <row r="33" spans="1:11" s="60" customFormat="1" ht="56.25">
      <c r="A33" s="57" t="str">
        <f>PLANILHA!A28</f>
        <v>2.11</v>
      </c>
      <c r="B33" s="62" t="str">
        <f>PLANILHA!C28</f>
        <v>TER-REA-010</v>
      </c>
      <c r="C33" s="64" t="str">
        <f>PLANILHA!D28</f>
        <v>REATERRO COMPACTADO DE VALA COM EQUIPAMENTO PLACA VIBRATÓRIA</v>
      </c>
      <c r="D33" s="55" t="str">
        <f>PLANILHA!E28</f>
        <v>M3</v>
      </c>
      <c r="E33" s="51">
        <v>264.16000000000003</v>
      </c>
      <c r="F33" s="59" t="s">
        <v>199</v>
      </c>
      <c r="H33" s="58" t="s">
        <v>30</v>
      </c>
      <c r="I33" s="55" t="s">
        <v>14</v>
      </c>
      <c r="J33" s="51">
        <v>2405.84</v>
      </c>
      <c r="K33" s="59" t="s">
        <v>204</v>
      </c>
    </row>
    <row r="34" spans="1:11" s="60" customFormat="1" ht="45">
      <c r="A34" s="57" t="str">
        <f>PLANILHA!A29</f>
        <v>2.12</v>
      </c>
      <c r="B34" s="62" t="str">
        <f>PLANILHA!C29</f>
        <v>FUN-CON-050</v>
      </c>
      <c r="C34" s="64" t="str">
        <f>PLANILHA!D29</f>
        <v>FORNECIMENTO DE CONCRETO ESTRUTURAL, PREPARADO EM OBRA COM BETONEIRA, COM FCK 25 MPA, INCLUSIVE LANÇAMENTO, ADENSAMENTO E ACABAMENTO (FUNDAÇÃO)</v>
      </c>
      <c r="D34" s="55" t="str">
        <f>PLANILHA!E29</f>
        <v>M3</v>
      </c>
      <c r="E34" s="92">
        <v>107.22</v>
      </c>
      <c r="F34" s="59" t="s">
        <v>320</v>
      </c>
      <c r="H34" s="58" t="s">
        <v>31</v>
      </c>
      <c r="I34" s="55" t="s">
        <v>32</v>
      </c>
      <c r="J34" s="51">
        <v>1</v>
      </c>
      <c r="K34" s="59" t="s">
        <v>205</v>
      </c>
    </row>
    <row r="35" spans="1:11" s="60" customFormat="1" ht="56.25">
      <c r="A35" s="57" t="str">
        <f>PLANILHA!A30</f>
        <v>2.13</v>
      </c>
      <c r="B35" s="62" t="str">
        <f>PLANILHA!C30</f>
        <v>ALV-BLO-010</v>
      </c>
      <c r="C35" s="64" t="str">
        <f>PLANILHA!D30</f>
        <v>ALVENARIA DE VEDAÇÃO COM BLOCO DE CONCRETO, ESP. 14CM, PARA REVESTIMENTO, INCLUSIVE ARGAMASSA PARA ASSENTAMENTO</v>
      </c>
      <c r="D35" s="55" t="str">
        <f>PLANILHA!E30</f>
        <v>M2</v>
      </c>
      <c r="E35" s="51">
        <v>967.32</v>
      </c>
      <c r="F35" s="59" t="s">
        <v>248</v>
      </c>
      <c r="H35" s="58" t="s">
        <v>33</v>
      </c>
      <c r="I35" s="55" t="s">
        <v>14</v>
      </c>
      <c r="J35" s="51">
        <v>171.84571428571431</v>
      </c>
      <c r="K35" s="59" t="s">
        <v>206</v>
      </c>
    </row>
    <row r="36" spans="1:11" s="60" customFormat="1" ht="56.25">
      <c r="A36" s="57" t="str">
        <f>PLANILHA!A31</f>
        <v>2.14</v>
      </c>
      <c r="B36" s="62" t="str">
        <f>PLANILHA!C31</f>
        <v>CIN-BLO-010</v>
      </c>
      <c r="C36" s="64" t="str">
        <f>PLANILHA!D31</f>
        <v>CINTA DE AMARRAÇÃO DE ALVENARIA COM BLOCO DE CONCRETO ESTRUTURAL, CANALETA TIPO "U", ESP. 14CM, (FBK 4,5MPA), PARA REVESTIMENTO, INCLUSIVE ARGAMASSA PARA ASSENTAMENTO, EXCLUSIVE GRAUTE E ARMAÇÃO</v>
      </c>
      <c r="D36" s="55" t="str">
        <f>PLANILHA!E31</f>
        <v>M</v>
      </c>
      <c r="E36" s="51">
        <v>943.95</v>
      </c>
      <c r="F36" s="59" t="s">
        <v>247</v>
      </c>
      <c r="H36" s="58" t="s">
        <v>29</v>
      </c>
      <c r="I36" s="55" t="s">
        <v>14</v>
      </c>
      <c r="J36" s="51">
        <v>343.7</v>
      </c>
      <c r="K36" s="59" t="s">
        <v>207</v>
      </c>
    </row>
    <row r="37" spans="1:11" s="60" customFormat="1" ht="45">
      <c r="A37" s="57" t="str">
        <f>PLANILHA!A32</f>
        <v>2.15</v>
      </c>
      <c r="B37" s="62" t="str">
        <f>PLANILHA!C32</f>
        <v>REV-CHA-005</v>
      </c>
      <c r="C37" s="64" t="str">
        <f>PLANILHA!D32</f>
        <v>CHAPISCO COM ARGAMASSA, TRAÇO 1:3 (CIMENTO E AREIA), ESP. 5MM, APLICADO EM ALVENARIA / ESTRUTURA DE CONCRETO COM COLHER, PREPARO MECÂNICO</v>
      </c>
      <c r="D37" s="55" t="str">
        <f>PLANILHA!E32</f>
        <v>M2</v>
      </c>
      <c r="E37" s="51">
        <v>1161.02</v>
      </c>
      <c r="F37" s="59" t="s">
        <v>249</v>
      </c>
      <c r="H37" s="58" t="s">
        <v>34</v>
      </c>
      <c r="I37" s="55" t="s">
        <v>14</v>
      </c>
      <c r="J37" s="51">
        <v>343.7</v>
      </c>
      <c r="K37" s="59" t="s">
        <v>207</v>
      </c>
    </row>
    <row r="38" spans="1:11" s="60" customFormat="1" ht="33.75">
      <c r="A38" s="57" t="str">
        <f>PLANILHA!A33</f>
        <v>2.16</v>
      </c>
      <c r="B38" s="62" t="str">
        <f>PLANILHA!C33</f>
        <v>REV-REB-015</v>
      </c>
      <c r="C38" s="64" t="str">
        <f>PLANILHA!D33</f>
        <v>REBOCO COM ARGAMASSA, TRAÇO 1:2:8 (CIMENTO, CAL E AREIA), ESP. 20MM, APLICAÇÃO MANUAL, PREPARO MECÂNICO</v>
      </c>
      <c r="D38" s="55" t="str">
        <f>PLANILHA!E33</f>
        <v>M2</v>
      </c>
      <c r="E38" s="51">
        <v>1161.02</v>
      </c>
      <c r="F38" s="59" t="s">
        <v>249</v>
      </c>
      <c r="H38" s="58" t="s">
        <v>35</v>
      </c>
      <c r="I38" s="55" t="s">
        <v>14</v>
      </c>
      <c r="J38" s="51">
        <v>171.84571428571431</v>
      </c>
      <c r="K38" s="59" t="s">
        <v>208</v>
      </c>
    </row>
    <row r="39" spans="1:11" s="60" customFormat="1" ht="33.75">
      <c r="A39" s="57" t="str">
        <f>PLANILHA!A34</f>
        <v>2.17</v>
      </c>
      <c r="B39" s="62" t="str">
        <f>PLANILHA!C34</f>
        <v>ALV-BLO-015</v>
      </c>
      <c r="C39" s="64" t="str">
        <f>PLANILHA!D34</f>
        <v>ALVENARIA DE VEDAÇÃO COM BLOCO DE CONCRETO, ESP. 19CM, PARA REVESTIMENTO, INCLUSIVE ARGAMASSA PARA ASSENTAMENTO</v>
      </c>
      <c r="D39" s="55" t="str">
        <f>PLANILHA!E34</f>
        <v>M2</v>
      </c>
      <c r="E39" s="51">
        <v>64.569999999999993</v>
      </c>
      <c r="F39" s="59" t="s">
        <v>250</v>
      </c>
      <c r="H39" s="58" t="s">
        <v>37</v>
      </c>
      <c r="I39" s="55" t="s">
        <v>0</v>
      </c>
      <c r="J39" s="51">
        <v>0</v>
      </c>
      <c r="K39" s="59"/>
    </row>
    <row r="40" spans="1:11" s="60" customFormat="1" ht="45">
      <c r="A40" s="57" t="str">
        <f>PLANILHA!A35</f>
        <v>2.18</v>
      </c>
      <c r="B40" s="62" t="str">
        <f>PLANILHA!C35</f>
        <v>REV-CHA-005</v>
      </c>
      <c r="C40" s="64" t="str">
        <f>PLANILHA!D35</f>
        <v>CHAPISCO COM ARGAMASSA, TRAÇO 1:3 (CIMENTO E AREIA), ESP. 5MM, APLICADO EM ALVENARIA / ESTRUTURA DE CONCRETO COM COLHER, PREPARO MECÂNICO</v>
      </c>
      <c r="D40" s="55" t="str">
        <f>PLANILHA!E35</f>
        <v>M2</v>
      </c>
      <c r="E40" s="51">
        <v>129.13999999999999</v>
      </c>
      <c r="F40" s="59" t="s">
        <v>251</v>
      </c>
      <c r="H40" s="58" t="s">
        <v>38</v>
      </c>
      <c r="I40" s="55" t="s">
        <v>14</v>
      </c>
      <c r="J40" s="51">
        <v>880.52500000000009</v>
      </c>
      <c r="K40" s="59" t="s">
        <v>197</v>
      </c>
    </row>
    <row r="41" spans="1:11" s="60" customFormat="1" ht="78.75">
      <c r="A41" s="57" t="str">
        <f>PLANILHA!A36</f>
        <v>2.19</v>
      </c>
      <c r="B41" s="62" t="str">
        <f>PLANILHA!C36</f>
        <v>REV-REB-010</v>
      </c>
      <c r="C41" s="64" t="str">
        <f>PLANILHA!D36</f>
        <v>REBOCO COM ARGAMASSA, TRAÇO 1:2:9 (CIMENTO, CAL E AREIA), COM ADITIVO IMPERMEABILIZANTE, ESP. 20MM, APLICAÇÃO MANUAL, PREPARO MECÂNICO</v>
      </c>
      <c r="D41" s="55" t="str">
        <f>PLANILHA!E36</f>
        <v>M2</v>
      </c>
      <c r="E41" s="51">
        <v>129.13999999999999</v>
      </c>
      <c r="F41" s="59" t="s">
        <v>251</v>
      </c>
      <c r="H41" s="58" t="s">
        <v>39</v>
      </c>
      <c r="I41" s="55" t="s">
        <v>14</v>
      </c>
      <c r="J41" s="51">
        <v>880.52500000000009</v>
      </c>
      <c r="K41" s="59" t="s">
        <v>197</v>
      </c>
    </row>
    <row r="42" spans="1:11" s="60" customFormat="1" ht="33.75">
      <c r="A42" s="57" t="str">
        <f>PLANILHA!A37</f>
        <v>2.20</v>
      </c>
      <c r="B42" s="62" t="str">
        <f>PLANILHA!C37</f>
        <v>IMP-ARG-005</v>
      </c>
      <c r="C42" s="64" t="str">
        <f>PLANILHA!D37</f>
        <v xml:space="preserve">IMPERMEABILIZAÇÃO COM ARGAMASSA TRAÇO 1:3, E = 2,50 CM COM ADITIVO </v>
      </c>
      <c r="D42" s="55" t="str">
        <f>PLANILHA!E37</f>
        <v>M2</v>
      </c>
      <c r="E42" s="51">
        <v>161.41999999999999</v>
      </c>
      <c r="F42" s="59">
        <f xml:space="preserve"> ((44*2)+(41.85*2)+(6.15*13)+(15.75*2)+(6.3*5)+(5.19)+(1.5*2))*0.5</f>
        <v>161.41999999999999</v>
      </c>
      <c r="H42" s="58" t="s">
        <v>40</v>
      </c>
      <c r="I42" s="55" t="s">
        <v>20</v>
      </c>
      <c r="J42" s="51">
        <v>217.35</v>
      </c>
      <c r="K42" s="59" t="s">
        <v>209</v>
      </c>
    </row>
    <row r="43" spans="1:11" s="60" customFormat="1" ht="22.5">
      <c r="A43" s="57" t="str">
        <f>PLANILHA!A38</f>
        <v>2.21</v>
      </c>
      <c r="B43" s="62" t="str">
        <f>PLANILHA!C38</f>
        <v>LAJ-ESC-005</v>
      </c>
      <c r="C43" s="64" t="str">
        <f>PLANILHA!D38</f>
        <v>ESCORAMENTO PARA LAJE PRÉ MOLDADAS EM TABUAS DE PINHO, INCLUSIVE RETIRADA</v>
      </c>
      <c r="D43" s="55" t="str">
        <f>PLANILHA!E38</f>
        <v>M2</v>
      </c>
      <c r="E43" s="51">
        <f>E44+E45</f>
        <v>76.48</v>
      </c>
      <c r="F43" s="59" t="s">
        <v>307</v>
      </c>
      <c r="H43" s="58"/>
      <c r="I43" s="55"/>
      <c r="J43" s="51"/>
      <c r="K43" s="59"/>
    </row>
    <row r="44" spans="1:11" s="60" customFormat="1">
      <c r="A44" s="57" t="e">
        <f>PLANILHA!#REF!</f>
        <v>#REF!</v>
      </c>
      <c r="B44" s="62" t="e">
        <f>PLANILHA!#REF!</f>
        <v>#REF!</v>
      </c>
      <c r="C44" s="64" t="e">
        <f>PLANILHA!#REF!</f>
        <v>#REF!</v>
      </c>
      <c r="D44" s="55" t="e">
        <f>PLANILHA!#REF!</f>
        <v>#REF!</v>
      </c>
      <c r="E44" s="51">
        <v>43.88</v>
      </c>
      <c r="F44" s="59" t="s">
        <v>305</v>
      </c>
      <c r="H44" s="58"/>
      <c r="I44" s="55"/>
      <c r="J44" s="51"/>
      <c r="K44" s="59"/>
    </row>
    <row r="45" spans="1:11" s="60" customFormat="1" ht="22.5">
      <c r="A45" s="57" t="str">
        <f>PLANILHA!A39</f>
        <v>2.22</v>
      </c>
      <c r="B45" s="62" t="str">
        <f>PLANILHA!C39</f>
        <v xml:space="preserve">LAJ-REV-015 </v>
      </c>
      <c r="C45" s="64" t="str">
        <f>PLANILHA!D39</f>
        <v>LAJE PRÉ-MOLDADA, A REVESTIR, INCLUSIVE CAPEAMENTO E = 4CM, SC = 100 KG/M2, L = 5,00 M</v>
      </c>
      <c r="D45" s="55" t="str">
        <f>PLANILHA!E39</f>
        <v>M2</v>
      </c>
      <c r="E45" s="51">
        <v>32.6</v>
      </c>
      <c r="F45" s="59" t="s">
        <v>306</v>
      </c>
      <c r="H45" s="58"/>
      <c r="I45" s="55"/>
      <c r="J45" s="51"/>
      <c r="K45" s="59"/>
    </row>
    <row r="46" spans="1:11" s="60" customFormat="1" ht="33.75">
      <c r="A46" s="57" t="s">
        <v>309</v>
      </c>
      <c r="B46" s="62" t="str">
        <f>PLANILHA!C40</f>
        <v>EST-CON-035</v>
      </c>
      <c r="C46" s="64" t="str">
        <f>PLANILHA!D40</f>
        <v>FORNECIMENTO DE CONCRETO ESTRUTURAL, PREPARADO EM OBRA, COM FCK 25 MPA, INCLUSIVE LANÇAMENTO, ADENSAMENTO E ACABAMENTO</v>
      </c>
      <c r="D46" s="55" t="str">
        <f>PLANILHA!E40</f>
        <v>M3</v>
      </c>
      <c r="E46" s="51">
        <v>24.97</v>
      </c>
      <c r="F46" s="59" t="s">
        <v>325</v>
      </c>
      <c r="H46" s="58"/>
      <c r="I46" s="55"/>
      <c r="J46" s="51"/>
      <c r="K46" s="59"/>
    </row>
    <row r="47" spans="1:11" s="60" customFormat="1" ht="33.75">
      <c r="A47" s="57">
        <f>PLANILHA!A41</f>
        <v>3</v>
      </c>
      <c r="B47" s="62">
        <f>PLANILHA!C41</f>
        <v>0</v>
      </c>
      <c r="C47" s="64" t="str">
        <f>PLANILHA!D41</f>
        <v>COBERTURA</v>
      </c>
      <c r="D47" s="55" t="str">
        <f>PLANILHA!E41</f>
        <v/>
      </c>
      <c r="E47" s="51"/>
      <c r="F47" s="59"/>
      <c r="H47" s="58" t="s">
        <v>41</v>
      </c>
      <c r="I47" s="55" t="s">
        <v>20</v>
      </c>
      <c r="J47" s="51">
        <v>98</v>
      </c>
      <c r="K47" s="59" t="s">
        <v>210</v>
      </c>
    </row>
    <row r="48" spans="1:11" s="60" customFormat="1" ht="22.5">
      <c r="A48" s="57" t="str">
        <f>PLANILHA!A42</f>
        <v>3.1</v>
      </c>
      <c r="B48" s="62" t="str">
        <f>PLANILHA!C42</f>
        <v>COB-ENG-005</v>
      </c>
      <c r="C48" s="64" t="str">
        <f>PLANILHA!D42</f>
        <v>ENGRADAMENTO PARA TELHAS CERÂMICA OU CONCRETO EM MADEIRA PARAJU</v>
      </c>
      <c r="D48" s="55" t="str">
        <f>PLANILHA!E42</f>
        <v>m2</v>
      </c>
      <c r="E48" s="92">
        <v>14961.45</v>
      </c>
      <c r="F48" s="56" t="s">
        <v>321</v>
      </c>
      <c r="H48" s="58" t="s">
        <v>43</v>
      </c>
      <c r="I48" s="55" t="s">
        <v>0</v>
      </c>
      <c r="J48" s="51">
        <v>0</v>
      </c>
      <c r="K48" s="59"/>
    </row>
    <row r="49" spans="1:11" s="60" customFormat="1" ht="33.75">
      <c r="A49" s="57" t="str">
        <f>PLANILHA!A43</f>
        <v>3.2</v>
      </c>
      <c r="B49" s="62" t="str">
        <f>PLANILHA!C43</f>
        <v>COB-TEL-010</v>
      </c>
      <c r="C49" s="64" t="str">
        <f>PLANILHA!D43</f>
        <v>COBERTURA EM TELHA CERÂMICA COLONIAL PLANA, 24 UNID/M2</v>
      </c>
      <c r="D49" s="55" t="str">
        <f>PLANILHA!E43</f>
        <v>M2</v>
      </c>
      <c r="E49" s="51">
        <v>997.43</v>
      </c>
      <c r="F49" s="59">
        <v>997.43</v>
      </c>
      <c r="H49" s="58" t="s">
        <v>44</v>
      </c>
      <c r="I49" s="55" t="s">
        <v>45</v>
      </c>
      <c r="J49" s="51">
        <v>11</v>
      </c>
      <c r="K49" s="59" t="s">
        <v>211</v>
      </c>
    </row>
    <row r="50" spans="1:11" s="60" customFormat="1" ht="33.75">
      <c r="A50" s="57" t="str">
        <f>PLANILHA!A44</f>
        <v>3.3</v>
      </c>
      <c r="B50" s="62" t="str">
        <f>PLANILHA!C44</f>
        <v>PLU-CAL-045</v>
      </c>
      <c r="C50" s="64" t="str">
        <f>PLANILHA!D44</f>
        <v>CALHA DE CHAPA GALVANIZADA Nº. 24 GSG, DESENVOLVIMENTO = 50 CM</v>
      </c>
      <c r="D50" s="55" t="str">
        <f>PLANILHA!E44</f>
        <v>M</v>
      </c>
      <c r="E50" s="51">
        <v>235.8</v>
      </c>
      <c r="F50" s="59">
        <v>235.8</v>
      </c>
      <c r="H50" s="58" t="s">
        <v>46</v>
      </c>
      <c r="I50" s="55" t="s">
        <v>45</v>
      </c>
      <c r="J50" s="51">
        <v>9</v>
      </c>
      <c r="K50" s="59" t="s">
        <v>212</v>
      </c>
    </row>
    <row r="51" spans="1:11" s="60" customFormat="1" ht="33.75">
      <c r="A51" s="57" t="str">
        <f>PLANILHA!A45</f>
        <v>3.4</v>
      </c>
      <c r="B51" s="62" t="str">
        <f>PLANILHA!C45</f>
        <v>PLU-CON-005</v>
      </c>
      <c r="C51" s="64" t="str">
        <f>PLANILHA!D45</f>
        <v xml:space="preserve">CONDUTOR DE AP DO TELHADO EM TUBO PVC ESGOTO, INCLUSIVE CONEXÕES E SUPORTES, 100MM </v>
      </c>
      <c r="D51" s="55" t="str">
        <f>PLANILHA!E45</f>
        <v>M</v>
      </c>
      <c r="E51" s="51">
        <v>98</v>
      </c>
      <c r="F51" s="59" t="s">
        <v>260</v>
      </c>
      <c r="H51" s="58" t="s">
        <v>47</v>
      </c>
      <c r="I51" s="55" t="s">
        <v>48</v>
      </c>
      <c r="J51" s="51">
        <v>5</v>
      </c>
      <c r="K51" s="59" t="s">
        <v>213</v>
      </c>
    </row>
    <row r="52" spans="1:11" s="60" customFormat="1" ht="45">
      <c r="A52" s="57" t="e">
        <f>PLANILHA!#REF!</f>
        <v>#REF!</v>
      </c>
      <c r="B52" s="62" t="e">
        <f>PLANILHA!#REF!</f>
        <v>#REF!</v>
      </c>
      <c r="C52" s="64" t="e">
        <f>PLANILHA!#REF!</f>
        <v>#REF!</v>
      </c>
      <c r="D52" s="55" t="e">
        <f>PLANILHA!#REF!</f>
        <v>#REF!</v>
      </c>
      <c r="E52" s="51"/>
      <c r="F52" s="59"/>
      <c r="H52" s="58" t="s">
        <v>49</v>
      </c>
      <c r="I52" s="55" t="s">
        <v>48</v>
      </c>
      <c r="J52" s="51">
        <v>9</v>
      </c>
      <c r="K52" s="59" t="s">
        <v>212</v>
      </c>
    </row>
    <row r="53" spans="1:11" s="60" customFormat="1" ht="22.5">
      <c r="A53" s="57" t="e">
        <f>PLANILHA!#REF!</f>
        <v>#REF!</v>
      </c>
      <c r="B53" s="62" t="e">
        <f>PLANILHA!#REF!</f>
        <v>#REF!</v>
      </c>
      <c r="C53" s="64" t="e">
        <f>PLANILHA!#REF!</f>
        <v>#REF!</v>
      </c>
      <c r="D53" s="55" t="e">
        <f>PLANILHA!#REF!</f>
        <v>#REF!</v>
      </c>
      <c r="E53" s="69">
        <v>16</v>
      </c>
      <c r="F53" s="59" t="s">
        <v>313</v>
      </c>
      <c r="H53" s="58" t="s">
        <v>50</v>
      </c>
      <c r="I53" s="55" t="s">
        <v>48</v>
      </c>
      <c r="J53" s="51">
        <v>3</v>
      </c>
      <c r="K53" s="59" t="s">
        <v>214</v>
      </c>
    </row>
    <row r="54" spans="1:11" s="60" customFormat="1" ht="22.5">
      <c r="A54" s="57" t="e">
        <f>PLANILHA!#REF!</f>
        <v>#REF!</v>
      </c>
      <c r="B54" s="62" t="e">
        <f>PLANILHA!#REF!</f>
        <v>#REF!</v>
      </c>
      <c r="C54" s="64" t="e">
        <f>PLANILHA!#REF!</f>
        <v>#REF!</v>
      </c>
      <c r="D54" s="55" t="e">
        <f>PLANILHA!#REF!</f>
        <v>#REF!</v>
      </c>
      <c r="E54" s="69">
        <v>9</v>
      </c>
      <c r="F54" s="59" t="s">
        <v>252</v>
      </c>
      <c r="H54" s="58" t="s">
        <v>51</v>
      </c>
      <c r="I54" s="55" t="s">
        <v>48</v>
      </c>
      <c r="J54" s="51">
        <v>1</v>
      </c>
      <c r="K54" s="59" t="s">
        <v>215</v>
      </c>
    </row>
    <row r="55" spans="1:11" s="60" customFormat="1" ht="22.5">
      <c r="A55" s="57" t="e">
        <f>PLANILHA!#REF!</f>
        <v>#REF!</v>
      </c>
      <c r="B55" s="62" t="e">
        <f>PLANILHA!#REF!</f>
        <v>#REF!</v>
      </c>
      <c r="C55" s="64" t="e">
        <f>PLANILHA!#REF!</f>
        <v>#REF!</v>
      </c>
      <c r="D55" s="55" t="e">
        <f>PLANILHA!#REF!</f>
        <v>#REF!</v>
      </c>
      <c r="E55" s="69">
        <v>5</v>
      </c>
      <c r="F55" s="59" t="s">
        <v>253</v>
      </c>
      <c r="H55" s="58" t="s">
        <v>52</v>
      </c>
      <c r="I55" s="55" t="s">
        <v>53</v>
      </c>
      <c r="J55" s="51">
        <v>2</v>
      </c>
      <c r="K55" s="59" t="s">
        <v>216</v>
      </c>
    </row>
    <row r="56" spans="1:11" s="60" customFormat="1" ht="22.5">
      <c r="A56" s="57" t="e">
        <f>PLANILHA!#REF!</f>
        <v>#REF!</v>
      </c>
      <c r="B56" s="62" t="e">
        <f>PLANILHA!#REF!</f>
        <v>#REF!</v>
      </c>
      <c r="C56" s="64" t="e">
        <f>PLANILHA!#REF!</f>
        <v>#REF!</v>
      </c>
      <c r="D56" s="55" t="e">
        <f>PLANILHA!#REF!</f>
        <v>#REF!</v>
      </c>
      <c r="E56" s="69">
        <v>5</v>
      </c>
      <c r="F56" s="59" t="s">
        <v>254</v>
      </c>
      <c r="H56" s="58" t="s">
        <v>54</v>
      </c>
      <c r="I56" s="55" t="s">
        <v>53</v>
      </c>
      <c r="J56" s="51">
        <v>2</v>
      </c>
      <c r="K56" s="59" t="s">
        <v>216</v>
      </c>
    </row>
    <row r="57" spans="1:11" s="60" customFormat="1">
      <c r="A57" s="57" t="e">
        <f>PLANILHA!#REF!</f>
        <v>#REF!</v>
      </c>
      <c r="B57" s="62" t="e">
        <f>PLANILHA!#REF!</f>
        <v>#REF!</v>
      </c>
      <c r="C57" s="64" t="e">
        <f>PLANILHA!#REF!</f>
        <v>#REF!</v>
      </c>
      <c r="D57" s="55" t="e">
        <f>PLANILHA!#REF!</f>
        <v>#REF!</v>
      </c>
      <c r="E57" s="69">
        <v>16</v>
      </c>
      <c r="F57" s="59" t="s">
        <v>314</v>
      </c>
      <c r="H57" s="58" t="s">
        <v>56</v>
      </c>
      <c r="I57" s="55" t="s">
        <v>0</v>
      </c>
      <c r="J57" s="51">
        <v>0</v>
      </c>
      <c r="K57" s="59"/>
    </row>
    <row r="58" spans="1:11" s="60" customFormat="1" ht="56.25">
      <c r="A58" s="57" t="e">
        <f>PLANILHA!#REF!</f>
        <v>#REF!</v>
      </c>
      <c r="B58" s="62" t="e">
        <f>PLANILHA!#REF!</f>
        <v>#REF!</v>
      </c>
      <c r="C58" s="64" t="e">
        <f>PLANILHA!#REF!</f>
        <v>#REF!</v>
      </c>
      <c r="D58" s="55" t="e">
        <f>PLANILHA!#REF!</f>
        <v>#REF!</v>
      </c>
      <c r="E58" s="69">
        <v>3</v>
      </c>
      <c r="F58" s="59" t="s">
        <v>255</v>
      </c>
      <c r="H58" s="58" t="s">
        <v>57</v>
      </c>
      <c r="I58" s="55" t="s">
        <v>14</v>
      </c>
      <c r="J58" s="51">
        <v>206.6</v>
      </c>
      <c r="K58" s="59" t="s">
        <v>217</v>
      </c>
    </row>
    <row r="59" spans="1:11" s="60" customFormat="1" ht="67.5">
      <c r="A59" s="57" t="e">
        <f>PLANILHA!#REF!</f>
        <v>#REF!</v>
      </c>
      <c r="B59" s="62" t="e">
        <f>PLANILHA!#REF!</f>
        <v>#REF!</v>
      </c>
      <c r="C59" s="64" t="e">
        <f>PLANILHA!#REF!</f>
        <v>#REF!</v>
      </c>
      <c r="D59" s="55" t="e">
        <f>PLANILHA!#REF!</f>
        <v>#REF!</v>
      </c>
      <c r="E59" s="69">
        <v>3</v>
      </c>
      <c r="F59" s="59" t="s">
        <v>257</v>
      </c>
      <c r="H59" s="58" t="s">
        <v>58</v>
      </c>
      <c r="I59" s="55" t="s">
        <v>14</v>
      </c>
      <c r="J59" s="51">
        <v>880.53</v>
      </c>
      <c r="K59" s="59">
        <v>880.53</v>
      </c>
    </row>
    <row r="60" spans="1:11" s="60" customFormat="1" ht="45">
      <c r="A60" s="57" t="e">
        <f>PLANILHA!#REF!</f>
        <v>#REF!</v>
      </c>
      <c r="B60" s="62" t="e">
        <f>PLANILHA!#REF!</f>
        <v>#REF!</v>
      </c>
      <c r="C60" s="64" t="e">
        <f>PLANILHA!#REF!</f>
        <v>#REF!</v>
      </c>
      <c r="D60" s="55" t="e">
        <f>PLANILHA!#REF!</f>
        <v>#REF!</v>
      </c>
      <c r="E60" s="69">
        <v>3</v>
      </c>
      <c r="F60" s="59" t="s">
        <v>258</v>
      </c>
      <c r="H60" s="58" t="s">
        <v>59</v>
      </c>
      <c r="I60" s="55" t="s">
        <v>14</v>
      </c>
      <c r="J60" s="51">
        <v>880.53</v>
      </c>
      <c r="K60" s="59">
        <v>880.53</v>
      </c>
    </row>
    <row r="61" spans="1:11" s="60" customFormat="1" ht="33.75">
      <c r="A61" s="57" t="e">
        <f>PLANILHA!#REF!</f>
        <v>#REF!</v>
      </c>
      <c r="B61" s="62" t="e">
        <f>PLANILHA!#REF!</f>
        <v>#REF!</v>
      </c>
      <c r="C61" s="64" t="e">
        <f>PLANILHA!#REF!</f>
        <v>#REF!</v>
      </c>
      <c r="D61" s="55" t="e">
        <f>PLANILHA!#REF!</f>
        <v>#REF!</v>
      </c>
      <c r="E61" s="69">
        <v>3</v>
      </c>
      <c r="F61" s="59" t="s">
        <v>256</v>
      </c>
      <c r="H61" s="58" t="s">
        <v>60</v>
      </c>
      <c r="I61" s="55" t="s">
        <v>20</v>
      </c>
      <c r="J61" s="51">
        <v>468.78</v>
      </c>
      <c r="K61" s="59" t="s">
        <v>218</v>
      </c>
    </row>
    <row r="62" spans="1:11" s="60" customFormat="1" ht="45">
      <c r="A62" s="57" t="e">
        <f>PLANILHA!#REF!</f>
        <v>#REF!</v>
      </c>
      <c r="B62" s="62" t="e">
        <f>PLANILHA!#REF!</f>
        <v>#REF!</v>
      </c>
      <c r="C62" s="64" t="e">
        <f>PLANILHA!#REF!</f>
        <v>#REF!</v>
      </c>
      <c r="D62" s="55" t="e">
        <f>PLANILHA!#REF!</f>
        <v>#REF!</v>
      </c>
      <c r="E62" s="69">
        <v>1</v>
      </c>
      <c r="F62" s="59" t="s">
        <v>259</v>
      </c>
      <c r="H62" s="58" t="s">
        <v>61</v>
      </c>
      <c r="I62" s="55" t="s">
        <v>18</v>
      </c>
      <c r="J62" s="51">
        <v>13.671000000000001</v>
      </c>
      <c r="K62" s="59" t="s">
        <v>219</v>
      </c>
    </row>
    <row r="63" spans="1:11" s="60" customFormat="1">
      <c r="A63" s="57" t="e">
        <f>PLANILHA!#REF!</f>
        <v>#REF!</v>
      </c>
      <c r="B63" s="62" t="e">
        <f>PLANILHA!#REF!</f>
        <v>#REF!</v>
      </c>
      <c r="C63" s="64" t="e">
        <f>PLANILHA!#REF!</f>
        <v>#REF!</v>
      </c>
      <c r="D63" s="55" t="e">
        <f>PLANILHA!#REF!</f>
        <v>#REF!</v>
      </c>
      <c r="E63" s="69">
        <v>1</v>
      </c>
      <c r="F63" s="59" t="s">
        <v>259</v>
      </c>
      <c r="H63" s="58"/>
      <c r="I63" s="55"/>
      <c r="J63" s="51"/>
      <c r="K63" s="59"/>
    </row>
    <row r="64" spans="1:11" s="60" customFormat="1">
      <c r="A64" s="57" t="e">
        <f>PLANILHA!#REF!</f>
        <v>#REF!</v>
      </c>
      <c r="B64" s="62" t="e">
        <f>PLANILHA!#REF!</f>
        <v>#REF!</v>
      </c>
      <c r="C64" s="64" t="e">
        <f>PLANILHA!#REF!</f>
        <v>#REF!</v>
      </c>
      <c r="D64" s="55" t="e">
        <f>PLANILHA!#REF!</f>
        <v>#REF!</v>
      </c>
      <c r="E64" s="69">
        <v>1</v>
      </c>
      <c r="F64" s="59">
        <v>1</v>
      </c>
      <c r="H64" s="58"/>
      <c r="I64" s="55"/>
      <c r="J64" s="51"/>
      <c r="K64" s="59"/>
    </row>
    <row r="65" spans="1:11" s="60" customFormat="1">
      <c r="A65" s="57" t="e">
        <f>PLANILHA!#REF!</f>
        <v>#REF!</v>
      </c>
      <c r="B65" s="62" t="e">
        <f>PLANILHA!#REF!</f>
        <v>#REF!</v>
      </c>
      <c r="C65" s="64" t="e">
        <f>PLANILHA!#REF!</f>
        <v>#REF!</v>
      </c>
      <c r="D65" s="55" t="e">
        <f>PLANILHA!#REF!</f>
        <v>#REF!</v>
      </c>
      <c r="E65" s="69">
        <v>1</v>
      </c>
      <c r="F65" s="59">
        <v>1</v>
      </c>
      <c r="H65" s="58"/>
      <c r="I65" s="55"/>
      <c r="J65" s="51"/>
      <c r="K65" s="59"/>
    </row>
    <row r="66" spans="1:11" s="60" customFormat="1">
      <c r="A66" s="57" t="e">
        <f>PLANILHA!#REF!</f>
        <v>#REF!</v>
      </c>
      <c r="B66" s="62" t="e">
        <f>PLANILHA!#REF!</f>
        <v>#REF!</v>
      </c>
      <c r="C66" s="64" t="e">
        <f>PLANILHA!#REF!</f>
        <v>#REF!</v>
      </c>
      <c r="D66" s="55" t="e">
        <f>PLANILHA!#REF!</f>
        <v>#REF!</v>
      </c>
      <c r="E66" s="69">
        <v>5</v>
      </c>
      <c r="F66" s="59">
        <v>5</v>
      </c>
      <c r="H66" s="58"/>
      <c r="I66" s="55"/>
      <c r="J66" s="51"/>
      <c r="K66" s="59"/>
    </row>
    <row r="67" spans="1:11" s="60" customFormat="1">
      <c r="A67" s="57" t="e">
        <f>PLANILHA!#REF!</f>
        <v>#REF!</v>
      </c>
      <c r="B67" s="62" t="e">
        <f>PLANILHA!#REF!</f>
        <v>#REF!</v>
      </c>
      <c r="C67" s="64" t="e">
        <f>PLANILHA!#REF!</f>
        <v>#REF!</v>
      </c>
      <c r="D67" s="55" t="e">
        <f>PLANILHA!#REF!</f>
        <v>#REF!</v>
      </c>
      <c r="E67" s="69">
        <v>28</v>
      </c>
      <c r="F67" s="59" t="s">
        <v>261</v>
      </c>
      <c r="H67" s="58"/>
      <c r="I67" s="55"/>
      <c r="J67" s="51"/>
      <c r="K67" s="59"/>
    </row>
    <row r="68" spans="1:11" s="60" customFormat="1">
      <c r="A68" s="57" t="e">
        <f>PLANILHA!#REF!</f>
        <v>#REF!</v>
      </c>
      <c r="B68" s="62" t="e">
        <f>PLANILHA!#REF!</f>
        <v>#REF!</v>
      </c>
      <c r="C68" s="64" t="e">
        <f>PLANILHA!#REF!</f>
        <v>#REF!</v>
      </c>
      <c r="D68" s="55" t="e">
        <f>PLANILHA!#REF!</f>
        <v>#REF!</v>
      </c>
      <c r="E68" s="69">
        <v>100</v>
      </c>
      <c r="F68" s="59" t="s">
        <v>315</v>
      </c>
      <c r="H68" s="58"/>
      <c r="I68" s="55"/>
      <c r="J68" s="51"/>
      <c r="K68" s="59"/>
    </row>
    <row r="69" spans="1:11" s="60" customFormat="1">
      <c r="A69" s="57" t="e">
        <f>PLANILHA!#REF!</f>
        <v>#REF!</v>
      </c>
      <c r="B69" s="62" t="e">
        <f>PLANILHA!#REF!</f>
        <v>#REF!</v>
      </c>
      <c r="C69" s="64" t="e">
        <f>PLANILHA!#REF!</f>
        <v>#REF!</v>
      </c>
      <c r="D69" s="55" t="e">
        <f>PLANILHA!#REF!</f>
        <v>#REF!</v>
      </c>
      <c r="E69" s="69">
        <v>30</v>
      </c>
      <c r="F69" s="59" t="s">
        <v>316</v>
      </c>
      <c r="H69" s="58"/>
      <c r="I69" s="55"/>
      <c r="J69" s="51"/>
      <c r="K69" s="59"/>
    </row>
    <row r="70" spans="1:11" s="60" customFormat="1">
      <c r="A70" s="57" t="e">
        <f>PLANILHA!#REF!</f>
        <v>#REF!</v>
      </c>
      <c r="B70" s="62" t="e">
        <f>PLANILHA!#REF!</f>
        <v>#REF!</v>
      </c>
      <c r="C70" s="64" t="e">
        <f>PLANILHA!#REF!</f>
        <v>#REF!</v>
      </c>
      <c r="D70" s="55" t="e">
        <f>PLANILHA!#REF!</f>
        <v>#REF!</v>
      </c>
      <c r="E70" s="69">
        <v>100</v>
      </c>
      <c r="F70" s="59" t="s">
        <v>315</v>
      </c>
      <c r="H70" s="58"/>
      <c r="I70" s="55"/>
      <c r="J70" s="51"/>
      <c r="K70" s="59"/>
    </row>
    <row r="71" spans="1:11" s="60" customFormat="1">
      <c r="A71" s="57">
        <f>PLANILHA!A46</f>
        <v>4</v>
      </c>
      <c r="B71" s="62">
        <f>PLANILHA!C46</f>
        <v>0</v>
      </c>
      <c r="C71" s="64" t="str">
        <f>PLANILHA!D46</f>
        <v>PISOS E AZULEJOS</v>
      </c>
      <c r="D71" s="55" t="str">
        <f>PLANILHA!E46</f>
        <v/>
      </c>
      <c r="E71" s="8">
        <v>0</v>
      </c>
      <c r="F71" s="59"/>
      <c r="H71" s="58"/>
      <c r="I71" s="55"/>
      <c r="J71" s="51"/>
      <c r="K71" s="59"/>
    </row>
    <row r="72" spans="1:11" s="60" customFormat="1" ht="22.5">
      <c r="A72" s="57" t="e">
        <f>PLANILHA!#REF!</f>
        <v>#REF!</v>
      </c>
      <c r="B72" s="62" t="e">
        <f>PLANILHA!#REF!</f>
        <v>#REF!</v>
      </c>
      <c r="C72" s="64" t="e">
        <f>PLANILHA!#REF!</f>
        <v>#REF!</v>
      </c>
      <c r="D72" s="55" t="e">
        <f>PLANILHA!#REF!</f>
        <v>#REF!</v>
      </c>
      <c r="E72" s="69">
        <v>299.29000000000002</v>
      </c>
      <c r="F72" s="59" t="s">
        <v>265</v>
      </c>
      <c r="H72" s="58"/>
      <c r="I72" s="55"/>
      <c r="J72" s="51"/>
      <c r="K72" s="59"/>
    </row>
    <row r="73" spans="1:11" s="60" customFormat="1" ht="22.5">
      <c r="A73" s="57" t="str">
        <f>PLANILHA!A47</f>
        <v>4.1</v>
      </c>
      <c r="B73" s="62" t="str">
        <f>PLANILHA!C47</f>
        <v xml:space="preserve">PIS-CON-015 </v>
      </c>
      <c r="C73" s="64" t="str">
        <f>PLANILHA!D47</f>
        <v>CONTRAPISO DESEMPENADO COM ARGAMASSA, TRAÇO 1:3 (CIMENTO E AREIA), ESP. 30MM</v>
      </c>
      <c r="D73" s="55" t="str">
        <f>PLANILHA!E47</f>
        <v>M2</v>
      </c>
      <c r="E73" s="69">
        <v>119.25</v>
      </c>
      <c r="F73" s="56" t="s">
        <v>328</v>
      </c>
      <c r="H73" s="58"/>
      <c r="I73" s="55"/>
      <c r="J73" s="51"/>
      <c r="K73" s="59"/>
    </row>
    <row r="74" spans="1:11" s="60" customFormat="1" ht="56.25">
      <c r="A74" s="57" t="str">
        <f>PLANILHA!A48</f>
        <v>4.2</v>
      </c>
      <c r="B74" s="62" t="str">
        <f>PLANILHA!C48</f>
        <v>PIS-CER-010</v>
      </c>
      <c r="C74" s="64" t="str">
        <f>PLANILHA!D48</f>
        <v>REVESTIMENTO COM CERÂMICA APLICADO EM PISO, ACABAMENTO ESMALTADO, AMBIENTE INTERNO, PADRÃO EXTRA, DIMENSÃO DA PEÇA ATÉ 2025 CM2, PEI V, ASSENTAMENTO COM ARGAMASSA INDUSTRIALIZADA, INCLUSIVE REJUNTAMENTO</v>
      </c>
      <c r="D74" s="55" t="str">
        <f>PLANILHA!E48</f>
        <v>M2</v>
      </c>
      <c r="E74" s="69">
        <v>119.25</v>
      </c>
      <c r="F74" s="59">
        <v>119.25</v>
      </c>
      <c r="H74" s="58"/>
      <c r="I74" s="55"/>
      <c r="J74" s="51"/>
      <c r="K74" s="59"/>
    </row>
    <row r="75" spans="1:11" s="60" customFormat="1">
      <c r="A75" s="57" t="e">
        <f>PLANILHA!#REF!</f>
        <v>#REF!</v>
      </c>
      <c r="B75" s="62" t="e">
        <f>PLANILHA!#REF!</f>
        <v>#REF!</v>
      </c>
      <c r="C75" s="64" t="e">
        <f>PLANILHA!#REF!</f>
        <v>#REF!</v>
      </c>
      <c r="D75" s="55" t="e">
        <f>PLANILHA!#REF!</f>
        <v>#REF!</v>
      </c>
      <c r="E75" s="69">
        <v>318.06</v>
      </c>
      <c r="F75" s="59" t="s">
        <v>327</v>
      </c>
      <c r="H75" s="58"/>
      <c r="I75" s="55"/>
      <c r="J75" s="51"/>
      <c r="K75" s="59"/>
    </row>
    <row r="76" spans="1:11" s="60" customFormat="1" ht="33.75">
      <c r="A76" s="57" t="str">
        <f>PLANILHA!A49</f>
        <v>4.3</v>
      </c>
      <c r="B76" s="62" t="str">
        <f>PLANILHA!C49</f>
        <v>ROD-ARG-015</v>
      </c>
      <c r="C76" s="64" t="str">
        <f>PLANILHA!D49</f>
        <v>RODAPÉ COM ARGAMASSA, TRAÇO 1:3 (CIMENTO E AREIA), ESP. 2CM, ALTURA 10CM, DESEMPENADO / ALISADO COM COLHER</v>
      </c>
      <c r="D76" s="55" t="str">
        <f>PLANILHA!E49</f>
        <v>M</v>
      </c>
      <c r="E76" s="69">
        <v>432.05</v>
      </c>
      <c r="F76" s="59" t="s">
        <v>264</v>
      </c>
      <c r="H76" s="58"/>
      <c r="I76" s="55"/>
      <c r="J76" s="51"/>
      <c r="K76" s="59"/>
    </row>
    <row r="77" spans="1:11" s="60" customFormat="1" ht="22.5">
      <c r="A77" s="57" t="str">
        <f>PLANILHA!A50</f>
        <v>4.4</v>
      </c>
      <c r="B77" s="62" t="str">
        <f>PLANILHA!C50</f>
        <v>URB-PAS-006</v>
      </c>
      <c r="C77" s="64" t="str">
        <f>PLANILHA!D50</f>
        <v>PASSEIOS DE CONCRETO E = 6 CM, FCK = 10 MPA, JUNTA SECA</v>
      </c>
      <c r="D77" s="55" t="str">
        <f>PLANILHA!E50</f>
        <v>M2</v>
      </c>
      <c r="E77" s="69">
        <v>219.75</v>
      </c>
      <c r="F77" s="59" t="s">
        <v>266</v>
      </c>
      <c r="H77" s="58"/>
      <c r="I77" s="55"/>
      <c r="J77" s="51"/>
      <c r="K77" s="59"/>
    </row>
    <row r="78" spans="1:11" s="76" customFormat="1">
      <c r="A78" s="70">
        <f>PLANILHA!A51</f>
        <v>5</v>
      </c>
      <c r="B78" s="71">
        <f>PLANILHA!C51</f>
        <v>0</v>
      </c>
      <c r="C78" s="72" t="str">
        <f>PLANILHA!D51</f>
        <v>ESQUADRIAS</v>
      </c>
      <c r="D78" s="73" t="str">
        <f>PLANILHA!E51</f>
        <v/>
      </c>
      <c r="E78" s="74">
        <v>0</v>
      </c>
      <c r="F78" s="75"/>
      <c r="H78" s="58" t="s">
        <v>63</v>
      </c>
      <c r="I78" s="55" t="s">
        <v>0</v>
      </c>
      <c r="J78" s="51">
        <v>0</v>
      </c>
      <c r="K78" s="59"/>
    </row>
    <row r="79" spans="1:11" s="60" customFormat="1" ht="33.75">
      <c r="A79" s="57" t="str">
        <f>PLANILHA!A52</f>
        <v>5.1</v>
      </c>
      <c r="B79" s="62" t="str">
        <f>PLANILHA!C52</f>
        <v>ESQ-MAR-020</v>
      </c>
      <c r="C79" s="64" t="str">
        <f>PLANILHA!D52</f>
        <v xml:space="preserve">MARCO EM MADEIRA DE LEI PARA PINTURA, L = 14 CM, 90 X 210 CM </v>
      </c>
      <c r="D79" s="55" t="str">
        <f>PLANILHA!E52</f>
        <v>UN</v>
      </c>
      <c r="E79" s="69">
        <v>16</v>
      </c>
      <c r="F79" s="56" t="s">
        <v>271</v>
      </c>
      <c r="H79" s="58" t="s">
        <v>64</v>
      </c>
      <c r="I79" s="55" t="s">
        <v>48</v>
      </c>
      <c r="J79" s="51">
        <v>13</v>
      </c>
      <c r="K79" s="59" t="s">
        <v>220</v>
      </c>
    </row>
    <row r="80" spans="1:11" s="60" customFormat="1" ht="45">
      <c r="A80" s="57" t="str">
        <f>PLANILHA!A53</f>
        <v>5.2</v>
      </c>
      <c r="B80" s="62" t="str">
        <f>PLANILHA!C53</f>
        <v>ESQ-FOL-025</v>
      </c>
      <c r="C80" s="64" t="str">
        <f>PLANILHA!D53</f>
        <v>FOLHA DE PORTA MADEIRA DE LEI PRANCHETA PARA PINTURA 90 X 210 CM</v>
      </c>
      <c r="D80" s="55" t="str">
        <f>PLANILHA!E53</f>
        <v>UN</v>
      </c>
      <c r="E80" s="69">
        <v>16</v>
      </c>
      <c r="F80" s="56" t="s">
        <v>271</v>
      </c>
      <c r="H80" s="58" t="s">
        <v>65</v>
      </c>
      <c r="I80" s="55" t="s">
        <v>48</v>
      </c>
      <c r="J80" s="51">
        <v>13</v>
      </c>
      <c r="K80" s="59" t="s">
        <v>220</v>
      </c>
    </row>
    <row r="81" spans="1:11" s="60" customFormat="1" ht="45">
      <c r="A81" s="57" t="str">
        <f>PLANILHA!A54</f>
        <v>5.3</v>
      </c>
      <c r="B81" s="62" t="str">
        <f>PLANILHA!C54</f>
        <v>VID-TEM-010</v>
      </c>
      <c r="C81" s="64" t="str">
        <f>PLANILHA!D54</f>
        <v>VIDRO TEMPERADO INCOLOR, ESP. 8MM, INCLUSIVE FIXAÇÃO E VEDAÇÃO COM GUARNIÇÃO / GAXETA DE BORRACHA NEOPREME, FORNECIMENTO E INSTALAÇÃO, EXCLUSIVE CAIXILHO/PERFIL</v>
      </c>
      <c r="D81" s="55" t="str">
        <f>PLANILHA!E54</f>
        <v>M2</v>
      </c>
      <c r="E81" s="69">
        <v>107.28</v>
      </c>
      <c r="F81" s="59" t="s">
        <v>221</v>
      </c>
      <c r="H81" s="58" t="s">
        <v>66</v>
      </c>
      <c r="I81" s="55" t="s">
        <v>14</v>
      </c>
      <c r="J81" s="51">
        <v>107.28</v>
      </c>
      <c r="K81" s="59" t="s">
        <v>221</v>
      </c>
    </row>
    <row r="82" spans="1:11" s="60" customFormat="1" ht="45">
      <c r="A82" s="57" t="str">
        <f>PLANILHA!A55</f>
        <v>5.4</v>
      </c>
      <c r="B82" s="62" t="str">
        <f>PLANILHA!C55</f>
        <v>FRG-FEC-010</v>
      </c>
      <c r="C82" s="64" t="str">
        <f>PLANILHA!D55</f>
        <v>FECHADURA 457-(E49) E283 - ML600 CROMADA</v>
      </c>
      <c r="D82" s="55" t="str">
        <f>PLANILHA!E55</f>
        <v>UN</v>
      </c>
      <c r="E82" s="69">
        <v>16</v>
      </c>
      <c r="F82" s="56" t="s">
        <v>271</v>
      </c>
      <c r="H82" s="58" t="s">
        <v>67</v>
      </c>
      <c r="I82" s="55" t="s">
        <v>48</v>
      </c>
      <c r="J82" s="51">
        <v>20</v>
      </c>
      <c r="K82" s="59" t="s">
        <v>222</v>
      </c>
    </row>
    <row r="83" spans="1:11" s="60" customFormat="1">
      <c r="A83" s="57" t="str">
        <f>PLANILHA!A56</f>
        <v>5.5</v>
      </c>
      <c r="B83" s="62" t="str">
        <f>PLANILHA!C56</f>
        <v>FRG-DOB-010</v>
      </c>
      <c r="C83" s="64" t="str">
        <f>PLANILHA!D56</f>
        <v>DOBRADIÇA DE FERRO CROMADA 3" X 2 1/2"</v>
      </c>
      <c r="D83" s="55" t="str">
        <f>PLANILHA!E56</f>
        <v>UN</v>
      </c>
      <c r="E83" s="69">
        <v>48</v>
      </c>
      <c r="F83" s="59" t="s">
        <v>272</v>
      </c>
      <c r="H83" s="58"/>
      <c r="I83" s="55"/>
      <c r="J83" s="51"/>
      <c r="K83" s="59"/>
    </row>
    <row r="84" spans="1:11" s="60" customFormat="1" ht="22.5">
      <c r="A84" s="57" t="e">
        <f>PLANILHA!#REF!</f>
        <v>#REF!</v>
      </c>
      <c r="B84" s="62" t="e">
        <f>PLANILHA!#REF!</f>
        <v>#REF!</v>
      </c>
      <c r="C84" s="64" t="e">
        <f>PLANILHA!#REF!</f>
        <v>#REF!</v>
      </c>
      <c r="D84" s="55" t="e">
        <f>PLANILHA!#REF!</f>
        <v>#REF!</v>
      </c>
      <c r="E84" s="69">
        <v>9</v>
      </c>
      <c r="F84" s="59" t="s">
        <v>212</v>
      </c>
      <c r="H84" s="58" t="s">
        <v>68</v>
      </c>
      <c r="I84" s="55" t="s">
        <v>69</v>
      </c>
      <c r="J84" s="51">
        <v>9</v>
      </c>
      <c r="K84" s="59" t="s">
        <v>212</v>
      </c>
    </row>
    <row r="85" spans="1:11" s="60" customFormat="1" ht="22.5">
      <c r="A85" s="57" t="str">
        <f>PLANILHA!A57</f>
        <v>5.6</v>
      </c>
      <c r="B85" s="62" t="str">
        <f>PLANILHA!C57</f>
        <v>SOL-GRA-005</v>
      </c>
      <c r="C85" s="64" t="str">
        <f>PLANILHA!D57</f>
        <v>SOLEIRA DE GRANITO CINZA ANDORINHA E = 2 CM</v>
      </c>
      <c r="D85" s="55" t="str">
        <f>PLANILHA!E57</f>
        <v>M²</v>
      </c>
      <c r="E85" s="69">
        <v>2.7</v>
      </c>
      <c r="F85" s="59" t="s">
        <v>267</v>
      </c>
      <c r="H85" s="58" t="s">
        <v>70</v>
      </c>
      <c r="I85" s="55" t="s">
        <v>71</v>
      </c>
      <c r="J85" s="51">
        <v>17.2</v>
      </c>
      <c r="K85" s="59" t="s">
        <v>223</v>
      </c>
    </row>
    <row r="86" spans="1:11" s="60" customFormat="1" ht="33.75">
      <c r="A86" s="57" t="str">
        <f>PLANILHA!A58</f>
        <v>5.7</v>
      </c>
      <c r="B86" s="62" t="str">
        <f>PLANILHA!C58</f>
        <v>PEI-GRA-005</v>
      </c>
      <c r="C86" s="64" t="str">
        <f>PLANILHA!D58</f>
        <v>PEITORIL DE GRANITO CINZA ANDORINHA E = 2 CM</v>
      </c>
      <c r="D86" s="55" t="str">
        <f>PLANILHA!E58</f>
        <v>M²</v>
      </c>
      <c r="E86" s="69">
        <v>18.16</v>
      </c>
      <c r="F86" s="59" t="s">
        <v>270</v>
      </c>
      <c r="H86" s="58" t="s">
        <v>72</v>
      </c>
      <c r="I86" s="55" t="s">
        <v>48</v>
      </c>
      <c r="J86" s="51">
        <v>6</v>
      </c>
      <c r="K86" s="59" t="s">
        <v>224</v>
      </c>
    </row>
    <row r="87" spans="1:11" s="60" customFormat="1" ht="33.75">
      <c r="A87" s="57" t="e">
        <f>PLANILHA!#REF!</f>
        <v>#REF!</v>
      </c>
      <c r="B87" s="62" t="e">
        <f>PLANILHA!#REF!</f>
        <v>#REF!</v>
      </c>
      <c r="C87" s="64" t="e">
        <f>PLANILHA!#REF!</f>
        <v>#REF!</v>
      </c>
      <c r="D87" s="55" t="e">
        <f>PLANILHA!#REF!</f>
        <v>#REF!</v>
      </c>
      <c r="E87" s="69">
        <v>14.76</v>
      </c>
      <c r="F87" s="59" t="s">
        <v>273</v>
      </c>
      <c r="H87" s="77" t="s">
        <v>73</v>
      </c>
      <c r="I87" s="73" t="s">
        <v>14</v>
      </c>
      <c r="J87" s="78">
        <v>7.1999999999999993</v>
      </c>
      <c r="K87" s="75" t="s">
        <v>225</v>
      </c>
    </row>
    <row r="88" spans="1:11" s="60" customFormat="1">
      <c r="A88" s="57">
        <f>PLANILHA!A59</f>
        <v>6</v>
      </c>
      <c r="B88" s="62">
        <f>PLANILHA!C59</f>
        <v>0</v>
      </c>
      <c r="C88" s="64" t="str">
        <f>PLANILHA!D59</f>
        <v>PINTURA</v>
      </c>
      <c r="D88" s="55" t="str">
        <f>PLANILHA!E59</f>
        <v/>
      </c>
      <c r="E88" s="69">
        <v>0</v>
      </c>
      <c r="H88" s="58" t="s">
        <v>75</v>
      </c>
      <c r="I88" s="55" t="s">
        <v>0</v>
      </c>
      <c r="J88" s="51">
        <v>0</v>
      </c>
      <c r="K88" s="59"/>
    </row>
    <row r="89" spans="1:11" s="60" customFormat="1" ht="33.75">
      <c r="A89" s="57" t="str">
        <f>PLANILHA!A60</f>
        <v>6.1</v>
      </c>
      <c r="B89" s="62" t="str">
        <f>PLANILHA!C60</f>
        <v>PIN-ESM-015</v>
      </c>
      <c r="C89" s="64" t="str">
        <f>PLANILHA!D60</f>
        <v>PINTURA ESMALTE EM ESQUADRIA DE MADEIRA, DUAS (2) DEMÃOS, INCLUSIVE UMA (1) DEMÃO DE FUNDO NIVELADOR, EXCLUSIVE MASSA A ÓLEO</v>
      </c>
      <c r="D89" s="55" t="str">
        <f>PLANILHA!E60</f>
        <v>M2</v>
      </c>
      <c r="E89" s="69">
        <v>60.48</v>
      </c>
      <c r="F89" s="59" t="s">
        <v>274</v>
      </c>
      <c r="H89" s="58" t="s">
        <v>76</v>
      </c>
      <c r="I89" s="55" t="s">
        <v>14</v>
      </c>
      <c r="J89" s="51">
        <v>72.240000000000009</v>
      </c>
      <c r="K89" s="59" t="s">
        <v>226</v>
      </c>
    </row>
    <row r="90" spans="1:11" s="60" customFormat="1" ht="33.75">
      <c r="A90" s="57" t="str">
        <f>PLANILHA!A61</f>
        <v>6.2</v>
      </c>
      <c r="B90" s="62" t="str">
        <f>PLANILHA!C61</f>
        <v>PIN-ACR-005</v>
      </c>
      <c r="C90" s="64" t="str">
        <f>PLANILHA!D61</f>
        <v>PINTURA ACRÍLICA EM PAREDE, DUAS (2) DEMÃOS, EXCLUSIVE SELADOR ACRÍLICO E MASSA ACRÍLICA/CORRIDA (PVA)</v>
      </c>
      <c r="D90" s="55" t="str">
        <f>PLANILHA!E61</f>
        <v>M2</v>
      </c>
      <c r="E90" s="69">
        <v>861.74</v>
      </c>
      <c r="F90" s="59" t="s">
        <v>275</v>
      </c>
      <c r="H90" s="58" t="s">
        <v>77</v>
      </c>
      <c r="I90" s="55" t="s">
        <v>14</v>
      </c>
      <c r="J90" s="51">
        <v>2405.84</v>
      </c>
      <c r="K90" s="59" t="s">
        <v>227</v>
      </c>
    </row>
    <row r="91" spans="1:11" s="60" customFormat="1" ht="33.75">
      <c r="A91" s="57" t="str">
        <f>PLANILHA!A62</f>
        <v>6.3</v>
      </c>
      <c r="B91" s="62" t="str">
        <f>PLANILHA!C62</f>
        <v>PIN-SEL-005</v>
      </c>
      <c r="C91" s="64" t="str">
        <f>PLANILHA!D62</f>
        <v>PREPARAÇÃO PARA EMASSAMENTO OU PINTURA (LÁTEX/ACRÍLICA) EM PAREDE, INCLUSIVE UMA (1) DEMÃO DE SELADOR ACRÍLICO</v>
      </c>
      <c r="D91" s="55" t="str">
        <f>PLANILHA!E62</f>
        <v>M2</v>
      </c>
      <c r="E91" s="69">
        <f>E90</f>
        <v>861.74</v>
      </c>
      <c r="F91" s="59" t="s">
        <v>275</v>
      </c>
      <c r="H91" s="58" t="s">
        <v>78</v>
      </c>
      <c r="I91" s="55" t="s">
        <v>14</v>
      </c>
      <c r="J91" s="51">
        <v>1031.0742857142859</v>
      </c>
      <c r="K91" s="59" t="s">
        <v>228</v>
      </c>
    </row>
    <row r="92" spans="1:11" s="60" customFormat="1">
      <c r="A92" s="57" t="e">
        <f>PLANILHA!#REF!</f>
        <v>#REF!</v>
      </c>
      <c r="B92" s="62" t="e">
        <f>PLANILHA!#REF!</f>
        <v>#REF!</v>
      </c>
      <c r="C92" s="64" t="e">
        <f>PLANILHA!#REF!</f>
        <v>#REF!</v>
      </c>
      <c r="D92" s="55" t="e">
        <f>PLANILHA!#REF!</f>
        <v>#REF!</v>
      </c>
      <c r="E92" s="69">
        <v>67.5</v>
      </c>
      <c r="F92" s="59" t="s">
        <v>308</v>
      </c>
      <c r="H92" s="58"/>
      <c r="I92" s="55"/>
      <c r="J92" s="51"/>
      <c r="K92" s="59"/>
    </row>
    <row r="93" spans="1:11" s="60" customFormat="1">
      <c r="A93" s="57" t="e">
        <f>PLANILHA!#REF!</f>
        <v>#REF!</v>
      </c>
      <c r="B93" s="62" t="e">
        <f>PLANILHA!#REF!</f>
        <v>#REF!</v>
      </c>
      <c r="C93" s="64" t="e">
        <f>PLANILHA!#REF!</f>
        <v>#REF!</v>
      </c>
      <c r="D93" s="55" t="e">
        <f>PLANILHA!#REF!</f>
        <v>#REF!</v>
      </c>
      <c r="E93" s="69">
        <f>E92</f>
        <v>67.5</v>
      </c>
      <c r="F93" s="59" t="s">
        <v>308</v>
      </c>
      <c r="H93" s="58"/>
      <c r="I93" s="55"/>
      <c r="J93" s="51"/>
      <c r="K93" s="59"/>
    </row>
    <row r="94" spans="1:11" s="60" customFormat="1">
      <c r="A94" s="57" t="e">
        <f>PLANILHA!#REF!</f>
        <v>#REF!</v>
      </c>
      <c r="B94" s="62" t="e">
        <f>PLANILHA!#REF!</f>
        <v>#REF!</v>
      </c>
      <c r="C94" s="64" t="e">
        <f>PLANILHA!#REF!</f>
        <v>#REF!</v>
      </c>
      <c r="D94" s="55" t="e">
        <f>PLANILHA!#REF!</f>
        <v>#REF!</v>
      </c>
      <c r="E94" s="69">
        <f>E93</f>
        <v>67.5</v>
      </c>
      <c r="F94" s="59" t="s">
        <v>308</v>
      </c>
      <c r="H94" s="58"/>
      <c r="I94" s="55"/>
      <c r="J94" s="51"/>
      <c r="K94" s="59"/>
    </row>
    <row r="95" spans="1:11" s="91" customFormat="1" ht="33.75" customHeight="1">
      <c r="A95" s="93" t="s">
        <v>322</v>
      </c>
      <c r="B95" s="94" t="e">
        <f>PLANILHA!#REF!</f>
        <v>#REF!</v>
      </c>
      <c r="C95" s="95" t="e">
        <f>PLANILHA!#REF!</f>
        <v>#REF!</v>
      </c>
      <c r="D95" s="96" t="s">
        <v>237</v>
      </c>
      <c r="E95" s="97">
        <v>997.43</v>
      </c>
      <c r="F95" s="98">
        <v>997.43</v>
      </c>
      <c r="H95" s="99"/>
      <c r="I95" s="96"/>
      <c r="J95" s="92"/>
      <c r="K95" s="100"/>
    </row>
    <row r="96" spans="1:11" s="60" customFormat="1">
      <c r="A96" s="57">
        <f>PLANILHA!A63</f>
        <v>7</v>
      </c>
      <c r="B96" s="62">
        <f>PLANILHA!C63</f>
        <v>0</v>
      </c>
      <c r="C96" s="64" t="str">
        <f>PLANILHA!D63</f>
        <v>INSTALAÇÃO ELÉTRICA</v>
      </c>
      <c r="D96" s="55" t="str">
        <f>PLANILHA!E63</f>
        <v/>
      </c>
      <c r="E96" s="69">
        <v>0</v>
      </c>
      <c r="F96" s="91"/>
      <c r="H96" s="58" t="s">
        <v>79</v>
      </c>
      <c r="I96" s="55" t="s">
        <v>0</v>
      </c>
      <c r="J96" s="51">
        <v>0</v>
      </c>
      <c r="K96" s="59"/>
    </row>
    <row r="97" spans="1:11" s="60" customFormat="1" ht="33.75">
      <c r="A97" s="57" t="str">
        <f>PLANILHA!A64</f>
        <v>7.1</v>
      </c>
      <c r="B97" s="62" t="str">
        <f>PLANILHA!C64</f>
        <v>ELE-LUM-026</v>
      </c>
      <c r="C97" s="64" t="str">
        <f>PLANILHA!D64</f>
        <v>LUMINÁRIA CHANFRADA PARA LÂMPADA FLUORESCENTE 2 X 32 W OU 2 X 40 W, COMPLETA</v>
      </c>
      <c r="D97" s="55" t="str">
        <f>PLANILHA!E64</f>
        <v xml:space="preserve">UN    </v>
      </c>
      <c r="E97" s="69">
        <v>70</v>
      </c>
      <c r="F97" s="59" t="s">
        <v>229</v>
      </c>
      <c r="H97" s="58" t="s">
        <v>80</v>
      </c>
      <c r="I97" s="55" t="s">
        <v>53</v>
      </c>
      <c r="J97" s="51">
        <v>70</v>
      </c>
      <c r="K97" s="59" t="s">
        <v>229</v>
      </c>
    </row>
    <row r="98" spans="1:11" s="60" customFormat="1" ht="45">
      <c r="A98" s="57" t="str">
        <f>PLANILHA!A65</f>
        <v>7.2</v>
      </c>
      <c r="B98" s="62" t="str">
        <f>PLANILHA!C65</f>
        <v>ELE-CAB-235</v>
      </c>
      <c r="C98" s="64" t="str">
        <f>PLANILHA!D65</f>
        <v>CABO DE COBRE FLEXÍVEL, CLASSE 5, ISOLAMENTO TIPO LSHF/ATOX, NÃO HALOGENADO, ANTICHAMA, TERMOPLÁSTICO, UNIPOLAR, SEÇÃO 2,5 MM2, 70°C, 450/750V</v>
      </c>
      <c r="D98" s="55" t="str">
        <f>PLANILHA!E65</f>
        <v>M</v>
      </c>
      <c r="E98" s="69">
        <v>2000</v>
      </c>
      <c r="F98" s="59" t="s">
        <v>230</v>
      </c>
      <c r="H98" s="58" t="s">
        <v>81</v>
      </c>
      <c r="I98" s="55" t="s">
        <v>20</v>
      </c>
      <c r="J98" s="51">
        <v>2000</v>
      </c>
      <c r="K98" s="59" t="s">
        <v>230</v>
      </c>
    </row>
    <row r="99" spans="1:11" s="60" customFormat="1" ht="45">
      <c r="A99" s="57" t="str">
        <f>PLANILHA!A66</f>
        <v>7.3</v>
      </c>
      <c r="B99" s="62" t="str">
        <f>PLANILHA!C66</f>
        <v>ELE-CAB-245</v>
      </c>
      <c r="C99" s="64" t="str">
        <f>PLANILHA!D66</f>
        <v>CABO DE COBRE FLEXÍVEL, CLASSE 5, ISOLAMENTO TIPO LSHF/ATOX, NÃO HALOGENADO, ANTICHAMA, TERMOPLÁSTICO, UNIPOLAR, SEÇÃO 6 MM2, 70°C, 450/750V</v>
      </c>
      <c r="D99" s="55" t="str">
        <f>PLANILHA!E66</f>
        <v>M</v>
      </c>
      <c r="E99" s="69">
        <v>2000</v>
      </c>
      <c r="F99" s="59" t="s">
        <v>230</v>
      </c>
      <c r="H99" s="58" t="s">
        <v>82</v>
      </c>
      <c r="I99" s="55" t="s">
        <v>20</v>
      </c>
      <c r="J99" s="51">
        <v>2000</v>
      </c>
      <c r="K99" s="59" t="s">
        <v>230</v>
      </c>
    </row>
    <row r="100" spans="1:11" s="60" customFormat="1" ht="33.75">
      <c r="A100" s="57" t="str">
        <f>PLANILHA!A67</f>
        <v>7.4</v>
      </c>
      <c r="B100" s="62" t="str">
        <f>PLANILHA!C67</f>
        <v>ELE-TOM-005</v>
      </c>
      <c r="C100" s="64" t="str">
        <f>PLANILHA!D67</f>
        <v>TOMADA SIMPLES - 2P + T - 10A COM PLACA</v>
      </c>
      <c r="D100" s="55" t="str">
        <f>PLANILHA!E67</f>
        <v>UN</v>
      </c>
      <c r="E100" s="69">
        <v>52</v>
      </c>
      <c r="F100" s="59" t="s">
        <v>231</v>
      </c>
      <c r="H100" s="58" t="s">
        <v>83</v>
      </c>
      <c r="I100" s="55" t="s">
        <v>48</v>
      </c>
      <c r="J100" s="51">
        <v>52</v>
      </c>
      <c r="K100" s="59" t="s">
        <v>231</v>
      </c>
    </row>
    <row r="101" spans="1:11" s="60" customFormat="1" ht="33.75">
      <c r="A101" s="57" t="str">
        <f>PLANILHA!A68</f>
        <v>7.5</v>
      </c>
      <c r="B101" s="62" t="str">
        <f>PLANILHA!C68</f>
        <v>ELE-INT-026</v>
      </c>
      <c r="C101" s="64" t="str">
        <f>PLANILHA!D68</f>
        <v xml:space="preserve">CONJUNTO 2 INTERRUPTORES SIMPLES COM PLACA </v>
      </c>
      <c r="D101" s="55" t="str">
        <f>PLANILHA!E68</f>
        <v>UN</v>
      </c>
      <c r="E101" s="69">
        <v>18</v>
      </c>
      <c r="F101" s="59" t="s">
        <v>232</v>
      </c>
      <c r="H101" s="58" t="s">
        <v>84</v>
      </c>
      <c r="I101" s="55" t="s">
        <v>48</v>
      </c>
      <c r="J101" s="51">
        <v>18</v>
      </c>
      <c r="K101" s="59" t="s">
        <v>232</v>
      </c>
    </row>
    <row r="102" spans="1:11" s="60" customFormat="1" ht="56.25">
      <c r="A102" s="57" t="str">
        <f>PLANILHA!A69</f>
        <v>7.6</v>
      </c>
      <c r="B102" s="62" t="str">
        <f>PLANILHA!C69</f>
        <v>ELE-QUA-006</v>
      </c>
      <c r="C102" s="64" t="str">
        <f>PLANILHA!D69</f>
        <v>QUADRO DE DISTRIBUIÇÃO PARA 12 MÓDULOS COM BARRAMENTO E CHAVE</v>
      </c>
      <c r="D102" s="55" t="str">
        <f>PLANILHA!E69</f>
        <v>UN</v>
      </c>
      <c r="E102" s="69">
        <v>2</v>
      </c>
      <c r="F102" s="59" t="s">
        <v>216</v>
      </c>
      <c r="H102" s="58" t="s">
        <v>85</v>
      </c>
      <c r="I102" s="55" t="s">
        <v>48</v>
      </c>
      <c r="J102" s="51">
        <v>2</v>
      </c>
      <c r="K102" s="59" t="s">
        <v>216</v>
      </c>
    </row>
    <row r="103" spans="1:11" s="60" customFormat="1" ht="33.75">
      <c r="A103" s="57" t="str">
        <f>PLANILHA!A70</f>
        <v>7.7</v>
      </c>
      <c r="B103" s="62" t="str">
        <f>PLANILHA!C70</f>
        <v>ELE-DIS-008</v>
      </c>
      <c r="C103" s="64" t="str">
        <f>PLANILHA!D70</f>
        <v>DISJUNTOR MONOPOLAR TERMOMAGNETICO 10A 30A</v>
      </c>
      <c r="D103" s="55" t="str">
        <f>PLANILHA!E70</f>
        <v>UN</v>
      </c>
      <c r="E103" s="69">
        <v>12</v>
      </c>
      <c r="F103" s="59" t="s">
        <v>233</v>
      </c>
      <c r="H103" s="58" t="s">
        <v>86</v>
      </c>
      <c r="I103" s="55" t="s">
        <v>48</v>
      </c>
      <c r="J103" s="51">
        <v>12</v>
      </c>
      <c r="K103" s="59" t="s">
        <v>233</v>
      </c>
    </row>
    <row r="104" spans="1:11" s="60" customFormat="1" ht="33.75">
      <c r="A104" s="57" t="str">
        <f>PLANILHA!A71</f>
        <v>7.8</v>
      </c>
      <c r="B104" s="62" t="str">
        <f>PLANILHA!C71</f>
        <v>ELE-DIS-067</v>
      </c>
      <c r="C104" s="64" t="str">
        <f>PLANILHA!D71</f>
        <v>DISJUNTOR BIPOLAR TERMOMAGNETICO 10A 50A</v>
      </c>
      <c r="D104" s="55" t="str">
        <f>PLANILHA!E71</f>
        <v>UN</v>
      </c>
      <c r="E104" s="69">
        <v>12</v>
      </c>
      <c r="F104" s="59" t="s">
        <v>233</v>
      </c>
      <c r="H104" s="58" t="s">
        <v>87</v>
      </c>
      <c r="I104" s="55" t="s">
        <v>48</v>
      </c>
      <c r="J104" s="51">
        <v>12</v>
      </c>
      <c r="K104" s="59" t="s">
        <v>233</v>
      </c>
    </row>
    <row r="105" spans="1:11" s="60" customFormat="1" ht="33.75">
      <c r="A105" s="57" t="str">
        <f>PLANILHA!A72</f>
        <v>7.9</v>
      </c>
      <c r="B105" s="62" t="str">
        <f>PLANILHA!C72</f>
        <v>ELE-TOM-005</v>
      </c>
      <c r="C105" s="64" t="str">
        <f>PLANILHA!D72</f>
        <v>TOMADA SIMPLES - 2P + T - 10A COM PLACA (ALTA)</v>
      </c>
      <c r="D105" s="55" t="str">
        <f>PLANILHA!E72</f>
        <v>UN</v>
      </c>
      <c r="E105" s="69">
        <v>36</v>
      </c>
      <c r="F105" s="59" t="s">
        <v>234</v>
      </c>
      <c r="H105" s="58" t="s">
        <v>88</v>
      </c>
      <c r="I105" s="55" t="s">
        <v>48</v>
      </c>
      <c r="J105" s="51">
        <v>36</v>
      </c>
      <c r="K105" s="59" t="s">
        <v>234</v>
      </c>
    </row>
    <row r="106" spans="1:11" s="60" customFormat="1">
      <c r="A106" s="57" t="e">
        <f>PLANILHA!#REF!</f>
        <v>#REF!</v>
      </c>
      <c r="B106" s="62" t="e">
        <f>PLANILHA!#REF!</f>
        <v>#REF!</v>
      </c>
      <c r="C106" s="64" t="e">
        <f>PLANILHA!#REF!</f>
        <v>#REF!</v>
      </c>
      <c r="D106" s="55" t="e">
        <f>PLANILHA!#REF!</f>
        <v>#REF!</v>
      </c>
      <c r="E106" s="69">
        <v>1</v>
      </c>
      <c r="F106" s="79" t="s">
        <v>215</v>
      </c>
      <c r="H106" s="58"/>
      <c r="I106" s="55"/>
      <c r="J106" s="51"/>
      <c r="K106" s="59"/>
    </row>
    <row r="107" spans="1:11" s="60" customFormat="1">
      <c r="A107" s="57" t="str">
        <f>PLANILHA!A73</f>
        <v>7.10</v>
      </c>
      <c r="B107" s="62" t="str">
        <f>PLANILHA!C73</f>
        <v xml:space="preserve">ELE-CXS-035 </v>
      </c>
      <c r="C107" s="64" t="str">
        <f>PLANILHA!D73</f>
        <v>CAIXA DE FERRO ESMALTADA 2 X 4"</v>
      </c>
      <c r="D107" s="55" t="str">
        <f>PLANILHA!E73</f>
        <v>UN</v>
      </c>
      <c r="E107" s="69">
        <f>E100+E101+E105</f>
        <v>106</v>
      </c>
      <c r="F107" s="59" t="s">
        <v>291</v>
      </c>
      <c r="H107" s="58"/>
      <c r="I107" s="55"/>
      <c r="J107" s="51"/>
      <c r="K107" s="59"/>
    </row>
    <row r="108" spans="1:11" s="60" customFormat="1" ht="22.5">
      <c r="A108" s="57" t="str">
        <f>PLANILHA!A74</f>
        <v>7.11</v>
      </c>
      <c r="B108" s="62" t="str">
        <f>PLANILHA!C74</f>
        <v>ELE-CXS-065</v>
      </c>
      <c r="C108" s="64" t="str">
        <f>PLANILHA!D74</f>
        <v xml:space="preserve">CAIXA DE CHAPA ESMALTADA, FUNDO MÓVEL OCTOGONAL DUPLO </v>
      </c>
      <c r="D108" s="55" t="str">
        <f>PLANILHA!E74</f>
        <v>UN</v>
      </c>
      <c r="E108" s="69">
        <v>8</v>
      </c>
      <c r="F108" s="79" t="s">
        <v>292</v>
      </c>
      <c r="H108" s="58"/>
      <c r="I108" s="55"/>
      <c r="J108" s="51"/>
      <c r="K108" s="59"/>
    </row>
    <row r="109" spans="1:11" s="60" customFormat="1" ht="33.75">
      <c r="A109" s="57" t="str">
        <f>PLANILHA!A75</f>
        <v>7.12</v>
      </c>
      <c r="B109" s="62" t="str">
        <f>PLANILHA!C75</f>
        <v xml:space="preserve">ELE-MAN-015 </v>
      </c>
      <c r="C109" s="64" t="str">
        <f>PLANILHA!D75</f>
        <v>ELETRODUTO FLEXÍVEL CORRUGADO, PVC, ANTI-CHAMA DN 25 MM (3/4") - APLICAÇÃO EM ALVENARIA</v>
      </c>
      <c r="D109" s="55" t="str">
        <f>PLANILHA!E75</f>
        <v>M</v>
      </c>
      <c r="E109" s="69">
        <v>2000</v>
      </c>
      <c r="F109" s="59" t="s">
        <v>230</v>
      </c>
      <c r="H109" s="58"/>
      <c r="I109" s="55"/>
      <c r="J109" s="51"/>
      <c r="K109" s="59"/>
    </row>
    <row r="110" spans="1:11" s="60" customFormat="1">
      <c r="A110" s="57" t="e">
        <f>PLANILHA!#REF!</f>
        <v>#REF!</v>
      </c>
      <c r="B110" s="62" t="e">
        <f>PLANILHA!#REF!</f>
        <v>#REF!</v>
      </c>
      <c r="C110" s="64" t="e">
        <f>PLANILHA!#REF!</f>
        <v>#REF!</v>
      </c>
      <c r="D110" s="55" t="e">
        <f>PLANILHA!#REF!</f>
        <v>#REF!</v>
      </c>
      <c r="E110" s="69">
        <v>100</v>
      </c>
      <c r="F110" s="79" t="s">
        <v>293</v>
      </c>
      <c r="H110" s="58"/>
      <c r="I110" s="55"/>
      <c r="J110" s="51"/>
      <c r="K110" s="59"/>
    </row>
    <row r="111" spans="1:11" s="60" customFormat="1" ht="45">
      <c r="A111" s="57" t="str">
        <f>PLANILHA!A76</f>
        <v>7.13</v>
      </c>
      <c r="B111" s="62" t="str">
        <f>PLANILHA!C76</f>
        <v>ELE-CAB-230</v>
      </c>
      <c r="C111" s="64" t="str">
        <f>PLANILHA!D76</f>
        <v>CABO DE COBRE FLEXÍVEL, CLASSE 5, ISOLAMENTO TIPO LSHF/ATOX, NÃO HALOGENADO, ANTICHAMA, TERMOPLÁSTICO, UNIPOLAR, SEÇÃO 1,5 MM2, 70°C, 450/750V</v>
      </c>
      <c r="D111" s="55" t="str">
        <f>PLANILHA!E76</f>
        <v>M</v>
      </c>
      <c r="E111" s="69">
        <v>1000</v>
      </c>
      <c r="F111" s="59" t="s">
        <v>294</v>
      </c>
      <c r="H111" s="58"/>
      <c r="I111" s="55"/>
      <c r="J111" s="51"/>
      <c r="K111" s="59"/>
    </row>
    <row r="112" spans="1:11" s="60" customFormat="1">
      <c r="A112" s="57" t="e">
        <f>PLANILHA!#REF!</f>
        <v>#REF!</v>
      </c>
      <c r="B112" s="62" t="e">
        <f>PLANILHA!#REF!</f>
        <v>#REF!</v>
      </c>
      <c r="C112" s="64" t="e">
        <f>PLANILHA!#REF!</f>
        <v>#REF!</v>
      </c>
      <c r="D112" s="55" t="e">
        <f>PLANILHA!#REF!</f>
        <v>#REF!</v>
      </c>
      <c r="E112" s="69">
        <v>200</v>
      </c>
      <c r="F112" s="79" t="s">
        <v>295</v>
      </c>
      <c r="H112" s="58"/>
      <c r="I112" s="55"/>
      <c r="J112" s="51"/>
      <c r="K112" s="59"/>
    </row>
    <row r="113" spans="1:11" s="60" customFormat="1">
      <c r="A113" s="57" t="e">
        <f>PLANILHA!#REF!</f>
        <v>#REF!</v>
      </c>
      <c r="B113" s="62" t="e">
        <f>PLANILHA!#REF!</f>
        <v>#REF!</v>
      </c>
      <c r="C113" s="64" t="e">
        <f>PLANILHA!#REF!</f>
        <v>#REF!</v>
      </c>
      <c r="D113" s="55" t="e">
        <f>PLANILHA!#REF!</f>
        <v>#REF!</v>
      </c>
      <c r="E113" s="69">
        <v>100</v>
      </c>
      <c r="F113" s="79" t="s">
        <v>293</v>
      </c>
      <c r="H113" s="58"/>
      <c r="I113" s="55"/>
      <c r="J113" s="51"/>
      <c r="K113" s="59"/>
    </row>
    <row r="114" spans="1:11" s="60" customFormat="1">
      <c r="A114" s="57" t="e">
        <f>PLANILHA!#REF!</f>
        <v>#REF!</v>
      </c>
      <c r="B114" s="62" t="e">
        <f>PLANILHA!#REF!</f>
        <v>#REF!</v>
      </c>
      <c r="C114" s="64" t="e">
        <f>PLANILHA!#REF!</f>
        <v>#REF!</v>
      </c>
      <c r="D114" s="55" t="e">
        <f>PLANILHA!#REF!</f>
        <v>#REF!</v>
      </c>
      <c r="E114" s="69">
        <v>4</v>
      </c>
      <c r="F114" s="79" t="s">
        <v>296</v>
      </c>
      <c r="H114" s="58"/>
      <c r="I114" s="55"/>
      <c r="J114" s="51"/>
      <c r="K114" s="59"/>
    </row>
    <row r="115" spans="1:11" s="60" customFormat="1">
      <c r="A115" s="57" t="e">
        <f>PLANILHA!#REF!</f>
        <v>#REF!</v>
      </c>
      <c r="B115" s="62" t="e">
        <f>PLANILHA!#REF!</f>
        <v>#REF!</v>
      </c>
      <c r="C115" s="64" t="e">
        <f>PLANILHA!#REF!</f>
        <v>#REF!</v>
      </c>
      <c r="D115" s="55" t="e">
        <f>PLANILHA!#REF!</f>
        <v>#REF!</v>
      </c>
      <c r="E115" s="69">
        <v>1</v>
      </c>
      <c r="F115" s="79" t="s">
        <v>215</v>
      </c>
      <c r="H115" s="58"/>
      <c r="I115" s="55"/>
      <c r="J115" s="51"/>
      <c r="K115" s="59"/>
    </row>
    <row r="116" spans="1:11" s="60" customFormat="1">
      <c r="A116" s="57" t="e">
        <f>PLANILHA!#REF!</f>
        <v>#REF!</v>
      </c>
      <c r="B116" s="62" t="e">
        <f>PLANILHA!#REF!</f>
        <v>#REF!</v>
      </c>
      <c r="C116" s="64" t="e">
        <f>PLANILHA!#REF!</f>
        <v>#REF!</v>
      </c>
      <c r="D116" s="55" t="e">
        <f>PLANILHA!#REF!</f>
        <v>#REF!</v>
      </c>
      <c r="E116" s="69">
        <v>1</v>
      </c>
      <c r="F116" s="79" t="s">
        <v>215</v>
      </c>
      <c r="H116" s="58"/>
      <c r="I116" s="55"/>
      <c r="J116" s="51"/>
      <c r="K116" s="59"/>
    </row>
    <row r="117" spans="1:11" s="60" customFormat="1" ht="22.5">
      <c r="A117" s="57" t="str">
        <f>PLANILHA!A77</f>
        <v>7.14</v>
      </c>
      <c r="B117" s="62" t="str">
        <f>PLANILHA!C77</f>
        <v>INST-TEL-005</v>
      </c>
      <c r="C117" s="64" t="str">
        <f>PLANILHA!D77</f>
        <v>PONTO DE TELEFONE, INCLUINDO ELETRODUTO DE PVC RÍGIDO E CAIXA COM ESPELHO</v>
      </c>
      <c r="D117" s="55" t="str">
        <f>PLANILHA!E77</f>
        <v>UN</v>
      </c>
      <c r="E117" s="69">
        <v>2</v>
      </c>
      <c r="F117" s="79" t="s">
        <v>216</v>
      </c>
      <c r="H117" s="58"/>
      <c r="I117" s="55"/>
      <c r="J117" s="51"/>
      <c r="K117" s="59"/>
    </row>
    <row r="118" spans="1:11" s="60" customFormat="1" ht="33.75">
      <c r="A118" s="57" t="str">
        <f>PLANILHA!A78</f>
        <v>7.15</v>
      </c>
      <c r="B118" s="62" t="str">
        <f>PLANILHA!C78</f>
        <v>INST-STVAL-010</v>
      </c>
      <c r="C118" s="64" t="str">
        <f>PLANILHA!D78</f>
        <v>PONTO SECO PARA INSTALAÇÃO DE SOM, TV, ALARME E LÓGICA, INCLUINDO ELETRODUTO DE PVC FLEXÍVEL CORRUGADO E CAIXA COM ESPELHO</v>
      </c>
      <c r="D118" s="55" t="str">
        <f>PLANILHA!E78</f>
        <v>UN</v>
      </c>
      <c r="E118" s="69">
        <v>26</v>
      </c>
      <c r="F118" s="79" t="s">
        <v>297</v>
      </c>
      <c r="H118" s="58"/>
      <c r="I118" s="55"/>
      <c r="J118" s="51"/>
      <c r="K118" s="59"/>
    </row>
    <row r="119" spans="1:11" s="60" customFormat="1">
      <c r="A119" s="57" t="e">
        <f>PLANILHA!#REF!</f>
        <v>#REF!</v>
      </c>
      <c r="B119" s="62" t="e">
        <f>PLANILHA!#REF!</f>
        <v>#REF!</v>
      </c>
      <c r="C119" s="64" t="e">
        <f>PLANILHA!#REF!</f>
        <v>#REF!</v>
      </c>
      <c r="D119" s="55" t="e">
        <f>PLANILHA!#REF!</f>
        <v>#REF!</v>
      </c>
      <c r="E119" s="69">
        <v>26</v>
      </c>
      <c r="F119" s="79"/>
      <c r="H119" s="58"/>
      <c r="I119" s="55"/>
      <c r="J119" s="51"/>
      <c r="K119" s="59"/>
    </row>
    <row r="120" spans="1:11" s="60" customFormat="1">
      <c r="A120" s="57" t="e">
        <f>PLANILHA!#REF!</f>
        <v>#REF!</v>
      </c>
      <c r="B120" s="62" t="e">
        <f>PLANILHA!#REF!</f>
        <v>#REF!</v>
      </c>
      <c r="C120" s="64" t="e">
        <f>PLANILHA!#REF!</f>
        <v>#REF!</v>
      </c>
      <c r="D120" s="55" t="e">
        <f>PLANILHA!#REF!</f>
        <v>#REF!</v>
      </c>
      <c r="E120" s="69">
        <v>16</v>
      </c>
      <c r="F120" s="79" t="s">
        <v>271</v>
      </c>
      <c r="H120" s="58"/>
      <c r="I120" s="55"/>
      <c r="J120" s="51"/>
      <c r="K120" s="59"/>
    </row>
    <row r="121" spans="1:11" s="60" customFormat="1">
      <c r="A121" s="57" t="e">
        <f>PLANILHA!#REF!</f>
        <v>#REF!</v>
      </c>
      <c r="B121" s="62" t="e">
        <f>PLANILHA!#REF!</f>
        <v>#REF!</v>
      </c>
      <c r="C121" s="64" t="e">
        <f>PLANILHA!#REF!</f>
        <v>#REF!</v>
      </c>
      <c r="D121" s="55" t="e">
        <f>PLANILHA!#REF!</f>
        <v>#REF!</v>
      </c>
      <c r="E121" s="69">
        <v>16</v>
      </c>
      <c r="F121" s="79" t="s">
        <v>271</v>
      </c>
      <c r="H121" s="58"/>
      <c r="I121" s="55"/>
      <c r="J121" s="51"/>
      <c r="K121" s="59"/>
    </row>
    <row r="122" spans="1:11" s="60" customFormat="1">
      <c r="A122" s="57" t="e">
        <f>PLANILHA!#REF!</f>
        <v>#REF!</v>
      </c>
      <c r="B122" s="62" t="e">
        <f>PLANILHA!#REF!</f>
        <v>#REF!</v>
      </c>
      <c r="C122" s="64" t="e">
        <f>PLANILHA!#REF!</f>
        <v>#REF!</v>
      </c>
      <c r="D122" s="55" t="e">
        <f>PLANILHA!#REF!</f>
        <v>#REF!</v>
      </c>
      <c r="E122" s="69">
        <v>98</v>
      </c>
      <c r="F122" s="79" t="s">
        <v>317</v>
      </c>
      <c r="H122" s="58"/>
      <c r="I122" s="55"/>
      <c r="J122" s="51"/>
      <c r="K122" s="59"/>
    </row>
    <row r="123" spans="1:11" s="60" customFormat="1">
      <c r="A123" s="57" t="e">
        <f>PLANILHA!#REF!</f>
        <v>#REF!</v>
      </c>
      <c r="B123" s="62" t="e">
        <f>PLANILHA!#REF!</f>
        <v>#REF!</v>
      </c>
      <c r="C123" s="64" t="e">
        <f>PLANILHA!#REF!</f>
        <v>#REF!</v>
      </c>
      <c r="D123" s="55" t="e">
        <f>PLANILHA!#REF!</f>
        <v>#REF!</v>
      </c>
      <c r="E123" s="69">
        <v>16</v>
      </c>
      <c r="F123" s="79" t="s">
        <v>271</v>
      </c>
      <c r="H123" s="58"/>
      <c r="I123" s="55"/>
      <c r="J123" s="51"/>
      <c r="K123" s="59"/>
    </row>
    <row r="124" spans="1:11" s="60" customFormat="1">
      <c r="A124" s="57" t="e">
        <f>PLANILHA!#REF!</f>
        <v>#REF!</v>
      </c>
      <c r="B124" s="62" t="e">
        <f>PLANILHA!#REF!</f>
        <v>#REF!</v>
      </c>
      <c r="C124" s="64" t="e">
        <f>PLANILHA!#REF!</f>
        <v>#REF!</v>
      </c>
      <c r="D124" s="55" t="e">
        <f>PLANILHA!#REF!</f>
        <v>#REF!</v>
      </c>
      <c r="E124" s="69">
        <v>0</v>
      </c>
      <c r="H124" s="58" t="s">
        <v>89</v>
      </c>
      <c r="I124" s="55" t="s">
        <v>0</v>
      </c>
      <c r="J124" s="51">
        <v>0</v>
      </c>
      <c r="K124" s="59"/>
    </row>
    <row r="125" spans="1:11" s="60" customFormat="1" ht="45">
      <c r="A125" s="57" t="e">
        <f>PLANILHA!#REF!</f>
        <v>#REF!</v>
      </c>
      <c r="B125" s="62" t="e">
        <f>PLANILHA!#REF!</f>
        <v>#REF!</v>
      </c>
      <c r="C125" s="64" t="e">
        <f>PLANILHA!#REF!</f>
        <v>#REF!</v>
      </c>
      <c r="D125" s="55" t="e">
        <f>PLANILHA!#REF!</f>
        <v>#REF!</v>
      </c>
      <c r="E125" s="69">
        <v>7</v>
      </c>
      <c r="F125" s="59" t="s">
        <v>298</v>
      </c>
      <c r="H125" s="58" t="s">
        <v>90</v>
      </c>
      <c r="I125" s="55" t="s">
        <v>48</v>
      </c>
      <c r="J125" s="51">
        <v>9</v>
      </c>
      <c r="K125" s="59" t="s">
        <v>212</v>
      </c>
    </row>
    <row r="126" spans="1:11" s="60" customFormat="1">
      <c r="A126" s="57" t="e">
        <f>PLANILHA!#REF!</f>
        <v>#REF!</v>
      </c>
      <c r="B126" s="80" t="e">
        <f>PLANILHA!#REF!</f>
        <v>#REF!</v>
      </c>
      <c r="C126" s="64" t="e">
        <f>PLANILHA!#REF!</f>
        <v>#REF!</v>
      </c>
      <c r="D126" s="55" t="e">
        <f>PLANILHA!#REF!</f>
        <v>#REF!</v>
      </c>
      <c r="E126" s="69">
        <v>2</v>
      </c>
      <c r="F126" s="59" t="s">
        <v>216</v>
      </c>
      <c r="H126" s="58"/>
      <c r="I126" s="55"/>
      <c r="J126" s="51"/>
      <c r="K126" s="59"/>
    </row>
    <row r="127" spans="1:11" s="60" customFormat="1">
      <c r="A127" s="57" t="e">
        <f>PLANILHA!#REF!</f>
        <v>#REF!</v>
      </c>
      <c r="B127" s="62" t="e">
        <f>PLANILHA!#REF!</f>
        <v>#REF!</v>
      </c>
      <c r="C127" s="64" t="e">
        <f>PLANILHA!#REF!</f>
        <v>#REF!</v>
      </c>
      <c r="D127" s="55" t="e">
        <f>PLANILHA!#REF!</f>
        <v>#REF!</v>
      </c>
      <c r="E127" s="69">
        <v>2</v>
      </c>
      <c r="F127" s="59" t="s">
        <v>216</v>
      </c>
      <c r="H127" s="58"/>
      <c r="I127" s="55"/>
      <c r="J127" s="51"/>
      <c r="K127" s="59"/>
    </row>
    <row r="128" spans="1:11" s="60" customFormat="1" ht="67.5">
      <c r="A128" s="57" t="e">
        <f>PLANILHA!#REF!</f>
        <v>#REF!</v>
      </c>
      <c r="B128" s="62" t="e">
        <f>PLANILHA!#REF!</f>
        <v>#REF!</v>
      </c>
      <c r="C128" s="64" t="e">
        <f>PLANILHA!#REF!</f>
        <v>#REF!</v>
      </c>
      <c r="D128" s="55" t="e">
        <f>PLANILHA!#REF!</f>
        <v>#REF!</v>
      </c>
      <c r="E128" s="69">
        <v>8</v>
      </c>
      <c r="F128" s="59" t="s">
        <v>235</v>
      </c>
      <c r="H128" s="58" t="s">
        <v>91</v>
      </c>
      <c r="I128" s="55" t="s">
        <v>48</v>
      </c>
      <c r="J128" s="51">
        <v>8</v>
      </c>
      <c r="K128" s="59" t="s">
        <v>235</v>
      </c>
    </row>
    <row r="129" spans="1:11" s="60" customFormat="1">
      <c r="A129" s="57" t="e">
        <f>PLANILHA!#REF!</f>
        <v>#REF!</v>
      </c>
      <c r="B129" s="62" t="e">
        <f>PLANILHA!#REF!</f>
        <v>#REF!</v>
      </c>
      <c r="C129" s="64" t="e">
        <f>PLANILHA!#REF!</f>
        <v>#REF!</v>
      </c>
      <c r="D129" s="55" t="e">
        <f>PLANILHA!#REF!</f>
        <v>#REF!</v>
      </c>
      <c r="E129" s="69">
        <v>8</v>
      </c>
      <c r="F129" s="59" t="s">
        <v>235</v>
      </c>
      <c r="H129" s="58"/>
      <c r="I129" s="55"/>
      <c r="J129" s="51"/>
      <c r="K129" s="59"/>
    </row>
    <row r="130" spans="1:11" s="60" customFormat="1" ht="22.5">
      <c r="A130" s="57" t="e">
        <f>PLANILHA!#REF!</f>
        <v>#REF!</v>
      </c>
      <c r="B130" s="62" t="e">
        <f>PLANILHA!#REF!</f>
        <v>#REF!</v>
      </c>
      <c r="C130" s="64" t="e">
        <f>PLANILHA!#REF!</f>
        <v>#REF!</v>
      </c>
      <c r="D130" s="55" t="e">
        <f>PLANILHA!#REF!</f>
        <v>#REF!</v>
      </c>
      <c r="E130" s="69">
        <v>3</v>
      </c>
      <c r="F130" s="59" t="s">
        <v>214</v>
      </c>
      <c r="H130" s="58" t="s">
        <v>92</v>
      </c>
      <c r="I130" s="55" t="s">
        <v>53</v>
      </c>
      <c r="J130" s="51">
        <v>3</v>
      </c>
      <c r="K130" s="59" t="s">
        <v>214</v>
      </c>
    </row>
    <row r="131" spans="1:11" s="60" customFormat="1">
      <c r="A131" s="57" t="e">
        <f>PLANILHA!#REF!</f>
        <v>#REF!</v>
      </c>
      <c r="B131" s="62" t="e">
        <f>PLANILHA!#REF!</f>
        <v>#REF!</v>
      </c>
      <c r="C131" s="64" t="e">
        <f>PLANILHA!#REF!</f>
        <v>#REF!</v>
      </c>
      <c r="D131" s="55" t="e">
        <f>PLANILHA!#REF!</f>
        <v>#REF!</v>
      </c>
      <c r="E131" s="69">
        <v>3</v>
      </c>
      <c r="F131" s="59" t="s">
        <v>214</v>
      </c>
      <c r="H131" s="58"/>
      <c r="I131" s="55"/>
      <c r="J131" s="51"/>
      <c r="K131" s="59"/>
    </row>
    <row r="132" spans="1:11" s="60" customFormat="1" ht="56.25">
      <c r="A132" s="57" t="e">
        <f>PLANILHA!#REF!</f>
        <v>#REF!</v>
      </c>
      <c r="B132" s="62" t="e">
        <f>PLANILHA!#REF!</f>
        <v>#REF!</v>
      </c>
      <c r="C132" s="64" t="e">
        <f>PLANILHA!#REF!</f>
        <v>#REF!</v>
      </c>
      <c r="D132" s="55" t="e">
        <f>PLANILHA!#REF!</f>
        <v>#REF!</v>
      </c>
      <c r="E132" s="69">
        <v>2</v>
      </c>
      <c r="F132" s="59" t="s">
        <v>216</v>
      </c>
      <c r="H132" s="58" t="s">
        <v>93</v>
      </c>
      <c r="I132" s="55" t="s">
        <v>48</v>
      </c>
      <c r="J132" s="51">
        <v>2</v>
      </c>
      <c r="K132" s="59" t="s">
        <v>216</v>
      </c>
    </row>
    <row r="133" spans="1:11" s="60" customFormat="1">
      <c r="A133" s="57" t="e">
        <f>PLANILHA!#REF!</f>
        <v>#REF!</v>
      </c>
      <c r="B133" s="62" t="e">
        <f>PLANILHA!#REF!</f>
        <v>#REF!</v>
      </c>
      <c r="C133" s="64" t="e">
        <f>PLANILHA!#REF!</f>
        <v>#REF!</v>
      </c>
      <c r="D133" s="55" t="e">
        <f>PLANILHA!#REF!</f>
        <v>#REF!</v>
      </c>
      <c r="E133" s="69">
        <v>2</v>
      </c>
      <c r="F133" s="59" t="s">
        <v>216</v>
      </c>
      <c r="H133" s="58"/>
      <c r="I133" s="55"/>
      <c r="J133" s="51"/>
      <c r="K133" s="59"/>
    </row>
    <row r="134" spans="1:11" s="60" customFormat="1" ht="33.75">
      <c r="A134" s="57" t="e">
        <f>PLANILHA!#REF!</f>
        <v>#REF!</v>
      </c>
      <c r="B134" s="62" t="e">
        <f>PLANILHA!#REF!</f>
        <v>#REF!</v>
      </c>
      <c r="C134" s="64" t="e">
        <f>PLANILHA!#REF!</f>
        <v>#REF!</v>
      </c>
      <c r="D134" s="55" t="e">
        <f>PLANILHA!#REF!</f>
        <v>#REF!</v>
      </c>
      <c r="E134" s="69">
        <v>5.8</v>
      </c>
      <c r="F134" s="59" t="s">
        <v>299</v>
      </c>
      <c r="H134" s="58" t="s">
        <v>94</v>
      </c>
      <c r="I134" s="55" t="s">
        <v>95</v>
      </c>
      <c r="J134" s="51">
        <v>5.3999999999999995</v>
      </c>
      <c r="K134" s="59" t="s">
        <v>236</v>
      </c>
    </row>
    <row r="135" spans="1:11" s="60" customFormat="1" ht="45">
      <c r="A135" s="57" t="e">
        <f>PLANILHA!#REF!</f>
        <v>#REF!</v>
      </c>
      <c r="B135" s="62" t="e">
        <f>PLANILHA!#REF!</f>
        <v>#REF!</v>
      </c>
      <c r="C135" s="64" t="e">
        <f>PLANILHA!#REF!</f>
        <v>#REF!</v>
      </c>
      <c r="D135" s="55" t="e">
        <f>PLANILHA!#REF!</f>
        <v>#REF!</v>
      </c>
      <c r="E135" s="69">
        <v>2</v>
      </c>
      <c r="F135" s="59" t="s">
        <v>216</v>
      </c>
      <c r="H135" s="58" t="s">
        <v>96</v>
      </c>
      <c r="I135" s="55" t="s">
        <v>48</v>
      </c>
      <c r="J135" s="51">
        <v>2</v>
      </c>
      <c r="K135" s="59" t="s">
        <v>216</v>
      </c>
    </row>
    <row r="136" spans="1:11" s="60" customFormat="1">
      <c r="A136" s="57" t="e">
        <f>PLANILHA!#REF!</f>
        <v>#REF!</v>
      </c>
      <c r="B136" s="62" t="e">
        <f>PLANILHA!#REF!</f>
        <v>#REF!</v>
      </c>
      <c r="C136" s="64" t="e">
        <f>PLANILHA!#REF!</f>
        <v>#REF!</v>
      </c>
      <c r="D136" s="55" t="e">
        <f>PLANILHA!#REF!</f>
        <v>#REF!</v>
      </c>
      <c r="E136" s="69">
        <v>2</v>
      </c>
      <c r="F136" s="59" t="s">
        <v>216</v>
      </c>
      <c r="H136" s="58"/>
      <c r="I136" s="55"/>
      <c r="J136" s="51"/>
      <c r="K136" s="59"/>
    </row>
    <row r="137" spans="1:11" s="60" customFormat="1" ht="22.5">
      <c r="A137" s="57" t="e">
        <f>PLANILHA!#REF!</f>
        <v>#REF!</v>
      </c>
      <c r="B137" s="62" t="e">
        <f>PLANILHA!#REF!</f>
        <v>#REF!</v>
      </c>
      <c r="C137" s="64" t="e">
        <f>PLANILHA!#REF!</f>
        <v>#REF!</v>
      </c>
      <c r="D137" s="55" t="e">
        <f>PLANILHA!#REF!</f>
        <v>#REF!</v>
      </c>
      <c r="E137" s="69">
        <v>9</v>
      </c>
      <c r="F137" s="59" t="s">
        <v>212</v>
      </c>
      <c r="H137" s="58" t="s">
        <v>97</v>
      </c>
      <c r="I137" s="55" t="s">
        <v>48</v>
      </c>
      <c r="J137" s="51">
        <v>9</v>
      </c>
      <c r="K137" s="59" t="s">
        <v>212</v>
      </c>
    </row>
    <row r="138" spans="1:11" s="60" customFormat="1" ht="22.5">
      <c r="A138" s="57" t="e">
        <f>PLANILHA!#REF!</f>
        <v>#REF!</v>
      </c>
      <c r="B138" s="62" t="e">
        <f>PLANILHA!#REF!</f>
        <v>#REF!</v>
      </c>
      <c r="C138" s="64" t="e">
        <f>PLANILHA!#REF!</f>
        <v>#REF!</v>
      </c>
      <c r="D138" s="55" t="e">
        <f>PLANILHA!#REF!</f>
        <v>#REF!</v>
      </c>
      <c r="E138" s="69">
        <v>5</v>
      </c>
      <c r="F138" s="59" t="s">
        <v>213</v>
      </c>
      <c r="H138" s="58" t="s">
        <v>98</v>
      </c>
      <c r="I138" s="55" t="s">
        <v>53</v>
      </c>
      <c r="J138" s="51">
        <v>3</v>
      </c>
      <c r="K138" s="59" t="s">
        <v>214</v>
      </c>
    </row>
    <row r="139" spans="1:11" s="60" customFormat="1" ht="33.75">
      <c r="A139" s="57" t="e">
        <f>PLANILHA!#REF!</f>
        <v>#REF!</v>
      </c>
      <c r="B139" s="62" t="e">
        <f>PLANILHA!#REF!</f>
        <v>#REF!</v>
      </c>
      <c r="C139" s="64" t="e">
        <f>PLANILHA!#REF!</f>
        <v>#REF!</v>
      </c>
      <c r="D139" s="55" t="e">
        <f>PLANILHA!#REF!</f>
        <v>#REF!</v>
      </c>
      <c r="E139" s="69">
        <v>5</v>
      </c>
      <c r="F139" s="59" t="s">
        <v>213</v>
      </c>
      <c r="H139" s="58" t="s">
        <v>99</v>
      </c>
      <c r="I139" s="55" t="s">
        <v>48</v>
      </c>
      <c r="J139" s="51">
        <v>3</v>
      </c>
      <c r="K139" s="59" t="s">
        <v>214</v>
      </c>
    </row>
    <row r="140" spans="1:11" s="60" customFormat="1">
      <c r="A140" s="57" t="e">
        <f>PLANILHA!#REF!</f>
        <v>#REF!</v>
      </c>
      <c r="B140" s="62" t="e">
        <f>PLANILHA!#REF!</f>
        <v>#REF!</v>
      </c>
      <c r="C140" s="64" t="e">
        <f>PLANILHA!#REF!</f>
        <v>#REF!</v>
      </c>
      <c r="D140" s="55" t="e">
        <f>PLANILHA!#REF!</f>
        <v>#REF!</v>
      </c>
      <c r="E140" s="69">
        <v>4</v>
      </c>
      <c r="F140" s="59" t="s">
        <v>300</v>
      </c>
      <c r="H140" s="58" t="s">
        <v>100</v>
      </c>
      <c r="I140" s="55" t="s">
        <v>0</v>
      </c>
      <c r="J140" s="51">
        <v>0</v>
      </c>
      <c r="K140" s="59"/>
    </row>
    <row r="141" spans="1:11" s="60" customFormat="1">
      <c r="A141" s="57" t="e">
        <f>PLANILHA!#REF!</f>
        <v>#REF!</v>
      </c>
      <c r="B141" s="62" t="e">
        <f>PLANILHA!#REF!</f>
        <v>#REF!</v>
      </c>
      <c r="C141" s="64" t="e">
        <f>PLANILHA!#REF!</f>
        <v>#REF!</v>
      </c>
      <c r="D141" s="55" t="e">
        <f>PLANILHA!#REF!</f>
        <v>#REF!</v>
      </c>
      <c r="E141" s="69">
        <v>2</v>
      </c>
      <c r="F141" s="59" t="s">
        <v>216</v>
      </c>
      <c r="H141" s="58" t="s">
        <v>101</v>
      </c>
      <c r="I141" s="55" t="s">
        <v>14</v>
      </c>
      <c r="J141" s="51">
        <v>880.53</v>
      </c>
      <c r="K141" s="59">
        <v>880.53</v>
      </c>
    </row>
    <row r="142" spans="1:11" s="60" customFormat="1">
      <c r="A142" s="57" t="e">
        <f>PLANILHA!#REF!</f>
        <v>#REF!</v>
      </c>
      <c r="B142" s="62" t="e">
        <f>PLANILHA!#REF!</f>
        <v>#REF!</v>
      </c>
      <c r="C142" s="64" t="e">
        <f>PLANILHA!#REF!</f>
        <v>#REF!</v>
      </c>
      <c r="D142" s="55" t="e">
        <f>PLANILHA!#REF!</f>
        <v>#REF!</v>
      </c>
      <c r="E142" s="69">
        <v>2</v>
      </c>
      <c r="F142" s="59" t="s">
        <v>216</v>
      </c>
    </row>
    <row r="143" spans="1:11" s="60" customFormat="1">
      <c r="A143" s="57">
        <f>PLANILHA!A79</f>
        <v>8</v>
      </c>
      <c r="B143" s="62">
        <f>PLANILHA!C79</f>
        <v>0</v>
      </c>
      <c r="C143" s="64" t="str">
        <f>PLANILHA!D79</f>
        <v>LIMPEZA</v>
      </c>
      <c r="D143" s="55" t="str">
        <f>PLANILHA!E79</f>
        <v/>
      </c>
      <c r="E143" s="69">
        <v>0</v>
      </c>
    </row>
    <row r="144" spans="1:11" s="60" customFormat="1">
      <c r="A144" s="57" t="str">
        <f>PLANILHA!A80</f>
        <v>8.1</v>
      </c>
      <c r="B144" s="62" t="str">
        <f>PLANILHA!C80</f>
        <v>LIM-GER-005</v>
      </c>
      <c r="C144" s="64" t="str">
        <f>PLANILHA!D80</f>
        <v>LIMPEZA PERMANENTE E GERAL DE OBRA</v>
      </c>
      <c r="D144" s="55" t="str">
        <f>PLANILHA!E80</f>
        <v>M2</v>
      </c>
      <c r="E144" s="69">
        <v>880.53</v>
      </c>
      <c r="F144" s="59">
        <v>880.53</v>
      </c>
    </row>
    <row r="145" spans="1:11" s="60" customFormat="1">
      <c r="A145" s="57" t="e">
        <f>PLANILHA!#REF!</f>
        <v>#REF!</v>
      </c>
      <c r="B145" s="62" t="e">
        <f>PLANILHA!#REF!</f>
        <v>#REF!</v>
      </c>
      <c r="C145" s="64" t="e">
        <f>PLANILHA!#REF!</f>
        <v>#REF!</v>
      </c>
      <c r="D145" s="55" t="e">
        <f>PLANILHA!#REF!</f>
        <v>#REF!</v>
      </c>
      <c r="E145" s="69">
        <v>8</v>
      </c>
      <c r="F145" s="59" t="s">
        <v>329</v>
      </c>
    </row>
    <row r="146" spans="1:11">
      <c r="H146" s="60"/>
      <c r="I146" s="60"/>
      <c r="J146" s="60"/>
      <c r="K146" s="60"/>
    </row>
    <row r="147" spans="1:11">
      <c r="H147" s="60"/>
      <c r="I147" s="60"/>
      <c r="J147" s="60"/>
      <c r="K147" s="60"/>
    </row>
    <row r="148" spans="1:11">
      <c r="H148" s="60"/>
      <c r="I148" s="60"/>
      <c r="J148" s="60"/>
      <c r="K148" s="60"/>
    </row>
    <row r="149" spans="1:11">
      <c r="H149" s="60"/>
      <c r="I149" s="60"/>
      <c r="J149" s="60"/>
      <c r="K149" s="60"/>
    </row>
    <row r="150" spans="1:11">
      <c r="H150" s="60"/>
      <c r="I150" s="60"/>
      <c r="J150" s="60"/>
      <c r="K150" s="60"/>
    </row>
    <row r="151" spans="1:11">
      <c r="H151" s="60"/>
      <c r="I151" s="60"/>
      <c r="J151" s="60"/>
      <c r="K151" s="60"/>
    </row>
    <row r="152" spans="1:11">
      <c r="H152" s="60"/>
      <c r="I152" s="60"/>
      <c r="J152" s="60"/>
      <c r="K152" s="60"/>
    </row>
    <row r="153" spans="1:11">
      <c r="H153" s="60"/>
      <c r="I153" s="60"/>
      <c r="J153" s="60"/>
      <c r="K153" s="60"/>
    </row>
    <row r="154" spans="1:11">
      <c r="H154" s="60"/>
      <c r="I154" s="60"/>
      <c r="J154" s="60"/>
      <c r="K154" s="60"/>
    </row>
    <row r="155" spans="1:11">
      <c r="H155" s="60"/>
      <c r="I155" s="60"/>
      <c r="J155" s="60"/>
      <c r="K155" s="60"/>
    </row>
    <row r="156" spans="1:11">
      <c r="H156" s="60"/>
      <c r="I156" s="60"/>
      <c r="J156" s="60"/>
      <c r="K156" s="60"/>
    </row>
    <row r="157" spans="1:11">
      <c r="H157" s="60"/>
      <c r="I157" s="60"/>
      <c r="J157" s="60"/>
      <c r="K157" s="60"/>
    </row>
    <row r="158" spans="1:11">
      <c r="H158" s="60"/>
      <c r="I158" s="60"/>
      <c r="J158" s="60"/>
      <c r="K158" s="60"/>
    </row>
    <row r="159" spans="1:11">
      <c r="H159" s="60"/>
      <c r="I159" s="60"/>
      <c r="J159" s="60"/>
      <c r="K159" s="60"/>
    </row>
    <row r="160" spans="1:11">
      <c r="H160" s="60"/>
      <c r="I160" s="60"/>
      <c r="J160" s="60"/>
      <c r="K160" s="60"/>
    </row>
    <row r="161" spans="8:11">
      <c r="H161" s="60"/>
      <c r="I161" s="60"/>
      <c r="J161" s="60"/>
      <c r="K161" s="60"/>
    </row>
    <row r="162" spans="8:11">
      <c r="H162" s="60"/>
      <c r="I162" s="60"/>
      <c r="J162" s="60"/>
      <c r="K162" s="60"/>
    </row>
    <row r="163" spans="8:11">
      <c r="H163" s="60"/>
      <c r="I163" s="60"/>
      <c r="J163" s="60"/>
      <c r="K163" s="60"/>
    </row>
    <row r="164" spans="8:11">
      <c r="H164" s="60"/>
      <c r="I164" s="60"/>
      <c r="J164" s="60"/>
      <c r="K164" s="60"/>
    </row>
    <row r="165" spans="8:11">
      <c r="H165" s="60"/>
      <c r="I165" s="60"/>
      <c r="J165" s="60"/>
      <c r="K165" s="60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</vt:lpstr>
      <vt:lpstr>MEMÓRIA DE CÁLCULO</vt:lpstr>
      <vt:lpstr>PLANILHA!Area_de_impressao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</cp:lastModifiedBy>
  <cp:lastPrinted>2019-07-24T21:03:18Z</cp:lastPrinted>
  <dcterms:created xsi:type="dcterms:W3CDTF">2019-07-01T20:30:41Z</dcterms:created>
  <dcterms:modified xsi:type="dcterms:W3CDTF">2020-05-18T19:19:53Z</dcterms:modified>
</cp:coreProperties>
</file>